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a.flores\Desktop\"/>
    </mc:Choice>
  </mc:AlternateContent>
  <xr:revisionPtr revIDLastSave="0" documentId="13_ncr:1_{A4E0F5F2-3859-458F-B09D-6B68B9159B20}" xr6:coauthVersionLast="47" xr6:coauthVersionMax="47" xr10:uidLastSave="{00000000-0000-0000-0000-000000000000}"/>
  <bookViews>
    <workbookView xWindow="-120" yWindow="-120" windowWidth="29040" windowHeight="15720" tabRatio="934" activeTab="1" xr2:uid="{00000000-000D-0000-FFFF-FFFF00000000}"/>
  </bookViews>
  <sheets>
    <sheet name="SUMMARY - (Current)" sheetId="94" r:id="rId1"/>
    <sheet name="(Current) - D. Office" sheetId="115" r:id="rId2"/>
    <sheet name="(Current) - L. Admin" sheetId="116" r:id="rId3"/>
    <sheet name="(Current) - L. Planning" sheetId="117" r:id="rId4"/>
    <sheet name="(Current) - L. Records" sheetId="118" r:id="rId5"/>
    <sheet name="(Current) - L. Survey" sheetId="119" r:id="rId6"/>
    <sheet name="(Current) - GIS+LIS" sheetId="238" r:id="rId7"/>
    <sheet name="(Current) - DRT" sheetId="240" r:id="rId8"/>
    <sheet name="(Current) - ARPA" sheetId="236" r:id="rId9"/>
  </sheets>
  <definedNames>
    <definedName name="_xlnm.Print_Area" localSheetId="1">'(Current) - D. Office'!$A$1:$U$49</definedName>
    <definedName name="_xlnm.Print_Area" localSheetId="7">'(Current) - DRT'!$A$1:$U$58</definedName>
    <definedName name="_xlnm.Print_Area" localSheetId="6">'(Current) - GIS+LIS'!$A$1:$U$55</definedName>
    <definedName name="_xlnm.Print_Area" localSheetId="4">'(Current) - L. Records'!$A$1:$U$51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19" l="1"/>
  <c r="G30" i="118" l="1"/>
  <c r="G29" i="118"/>
  <c r="A32" i="118"/>
  <c r="A33" i="118" s="1"/>
  <c r="A34" i="118" s="1"/>
  <c r="A35" i="118" s="1"/>
  <c r="A36" i="118" s="1"/>
  <c r="A37" i="118" s="1"/>
  <c r="A38" i="118" s="1"/>
  <c r="A39" i="118" s="1"/>
  <c r="A40" i="118" s="1"/>
  <c r="A41" i="118" s="1"/>
  <c r="A42" i="118" s="1"/>
  <c r="A43" i="118" s="1"/>
  <c r="A44" i="118" s="1"/>
  <c r="A45" i="118" s="1"/>
  <c r="A46" i="118" s="1"/>
  <c r="A47" i="118" s="1"/>
  <c r="A31" i="118"/>
  <c r="A30" i="118"/>
  <c r="L40" i="118"/>
  <c r="M40" i="118" l="1"/>
  <c r="T40" i="118" s="1"/>
  <c r="U40" i="118" s="1"/>
  <c r="P40" i="118"/>
  <c r="S48" i="118" l="1"/>
  <c r="R48" i="118"/>
  <c r="Q48" i="118"/>
  <c r="O48" i="118"/>
  <c r="N48" i="118"/>
  <c r="K48" i="118"/>
  <c r="I48" i="118"/>
  <c r="H48" i="118"/>
  <c r="S26" i="118"/>
  <c r="R26" i="118"/>
  <c r="Q26" i="118"/>
  <c r="O26" i="118"/>
  <c r="N26" i="118"/>
  <c r="K26" i="118"/>
  <c r="I26" i="118"/>
  <c r="H26" i="118"/>
  <c r="A37" i="117"/>
  <c r="A38" i="117" s="1"/>
  <c r="A39" i="117" s="1"/>
  <c r="A40" i="117" s="1"/>
  <c r="A30" i="117"/>
  <c r="A29" i="119"/>
  <c r="A30" i="119" s="1"/>
  <c r="A31" i="119" s="1"/>
  <c r="U25" i="119"/>
  <c r="T25" i="119"/>
  <c r="S25" i="119"/>
  <c r="R25" i="119"/>
  <c r="Q25" i="119"/>
  <c r="P25" i="119"/>
  <c r="O25" i="119"/>
  <c r="N25" i="119"/>
  <c r="M25" i="119"/>
  <c r="L25" i="119"/>
  <c r="K25" i="119"/>
  <c r="K50" i="118" l="1"/>
  <c r="O50" i="118"/>
  <c r="N50" i="118"/>
  <c r="S50" i="118"/>
  <c r="H50" i="118"/>
  <c r="I50" i="118"/>
  <c r="Q50" i="118"/>
  <c r="R50" i="118"/>
  <c r="A18" i="116"/>
  <c r="A19" i="116" s="1"/>
  <c r="L18" i="116"/>
  <c r="P18" i="116" s="1"/>
  <c r="U36" i="236"/>
  <c r="T36" i="236"/>
  <c r="S36" i="236"/>
  <c r="R36" i="236"/>
  <c r="Q36" i="236"/>
  <c r="P36" i="236"/>
  <c r="O36" i="236"/>
  <c r="N36" i="236"/>
  <c r="M36" i="236"/>
  <c r="L36" i="236"/>
  <c r="G36" i="236"/>
  <c r="H36" i="236"/>
  <c r="I36" i="236"/>
  <c r="M18" i="116" l="1"/>
  <c r="T18" i="116"/>
  <c r="U18" i="116" s="1"/>
  <c r="S26" i="117"/>
  <c r="R26" i="117"/>
  <c r="Q26" i="117"/>
  <c r="O26" i="117"/>
  <c r="N26" i="117"/>
  <c r="K26" i="117"/>
  <c r="I26" i="117"/>
  <c r="H26" i="117"/>
  <c r="G26" i="117"/>
  <c r="L25" i="117"/>
  <c r="P25" i="117" s="1"/>
  <c r="L29" i="118"/>
  <c r="G26" i="118"/>
  <c r="G48" i="118"/>
  <c r="M25" i="117" l="1"/>
  <c r="T25" i="117" s="1"/>
  <c r="M29" i="118"/>
  <c r="P29" i="118"/>
  <c r="U30" i="236"/>
  <c r="T29" i="118" l="1"/>
  <c r="U29" i="118" s="1"/>
  <c r="A31" i="94"/>
  <c r="A32" i="94" s="1"/>
  <c r="A30" i="94"/>
  <c r="L39" i="118" l="1"/>
  <c r="P39" i="118" s="1"/>
  <c r="L38" i="118"/>
  <c r="P38" i="118" s="1"/>
  <c r="L37" i="118"/>
  <c r="P37" i="118" s="1"/>
  <c r="L36" i="118"/>
  <c r="P36" i="118" s="1"/>
  <c r="L30" i="118"/>
  <c r="P30" i="118" s="1"/>
  <c r="L35" i="118"/>
  <c r="M35" i="118" s="1"/>
  <c r="L34" i="118"/>
  <c r="P34" i="118" s="1"/>
  <c r="L33" i="118"/>
  <c r="L32" i="118"/>
  <c r="P32" i="118" s="1"/>
  <c r="L31" i="118"/>
  <c r="L43" i="118"/>
  <c r="L25" i="118"/>
  <c r="P25" i="118" s="1"/>
  <c r="L24" i="118"/>
  <c r="M24" i="118" s="1"/>
  <c r="L23" i="118"/>
  <c r="L22" i="118"/>
  <c r="L21" i="118"/>
  <c r="M21" i="118" s="1"/>
  <c r="L20" i="118"/>
  <c r="M20" i="118" s="1"/>
  <c r="L19" i="118"/>
  <c r="P19" i="118" s="1"/>
  <c r="L18" i="118"/>
  <c r="L17" i="118"/>
  <c r="P17" i="118" s="1"/>
  <c r="P23" i="118" l="1"/>
  <c r="L26" i="118"/>
  <c r="M43" i="118"/>
  <c r="P43" i="118"/>
  <c r="P31" i="118"/>
  <c r="M31" i="118"/>
  <c r="M38" i="118"/>
  <c r="T38" i="118" s="1"/>
  <c r="U38" i="118" s="1"/>
  <c r="P21" i="118"/>
  <c r="T21" i="118" s="1"/>
  <c r="U21" i="118" s="1"/>
  <c r="P24" i="118"/>
  <c r="T24" i="118" s="1"/>
  <c r="U24" i="118" s="1"/>
  <c r="P35" i="118"/>
  <c r="T35" i="118" s="1"/>
  <c r="U35" i="118" s="1"/>
  <c r="M32" i="118"/>
  <c r="T32" i="118" s="1"/>
  <c r="U32" i="118" s="1"/>
  <c r="M30" i="118"/>
  <c r="T30" i="118" s="1"/>
  <c r="U30" i="118" s="1"/>
  <c r="M39" i="118"/>
  <c r="T39" i="118" s="1"/>
  <c r="U39" i="118" s="1"/>
  <c r="M33" i="118"/>
  <c r="M36" i="118"/>
  <c r="T36" i="118" s="1"/>
  <c r="U36" i="118" s="1"/>
  <c r="P33" i="118"/>
  <c r="M34" i="118"/>
  <c r="T34" i="118" s="1"/>
  <c r="U34" i="118" s="1"/>
  <c r="M37" i="118"/>
  <c r="T37" i="118" s="1"/>
  <c r="U37" i="118" s="1"/>
  <c r="M17" i="118"/>
  <c r="T17" i="118" s="1"/>
  <c r="U17" i="118" s="1"/>
  <c r="P20" i="118"/>
  <c r="T20" i="118" s="1"/>
  <c r="U20" i="118" s="1"/>
  <c r="M25" i="118"/>
  <c r="T25" i="118" s="1"/>
  <c r="U25" i="118" s="1"/>
  <c r="M18" i="118"/>
  <c r="M22" i="118"/>
  <c r="P18" i="118"/>
  <c r="M19" i="118"/>
  <c r="T19" i="118" s="1"/>
  <c r="U19" i="118" s="1"/>
  <c r="P22" i="118"/>
  <c r="M23" i="118"/>
  <c r="P26" i="118" l="1"/>
  <c r="T23" i="118"/>
  <c r="M26" i="118"/>
  <c r="T43" i="118"/>
  <c r="U43" i="118" s="1"/>
  <c r="T31" i="118"/>
  <c r="T33" i="118"/>
  <c r="U33" i="118" s="1"/>
  <c r="T22" i="118"/>
  <c r="U22" i="118" s="1"/>
  <c r="T18" i="118"/>
  <c r="U18" i="118" s="1"/>
  <c r="U23" i="118" l="1"/>
  <c r="U26" i="118" s="1"/>
  <c r="T26" i="118"/>
  <c r="U31" i="118"/>
  <c r="I42" i="240"/>
  <c r="H27" i="94" s="1"/>
  <c r="H28" i="94" s="1"/>
  <c r="S18" i="240"/>
  <c r="S42" i="240" s="1"/>
  <c r="R27" i="94" s="1"/>
  <c r="R28" i="94" s="1"/>
  <c r="R18" i="240"/>
  <c r="R42" i="240" s="1"/>
  <c r="Q27" i="94" s="1"/>
  <c r="Q28" i="94" s="1"/>
  <c r="Q18" i="240"/>
  <c r="Q42" i="240" s="1"/>
  <c r="P27" i="94" s="1"/>
  <c r="P28" i="94" s="1"/>
  <c r="O18" i="240"/>
  <c r="O42" i="240" s="1"/>
  <c r="N27" i="94" s="1"/>
  <c r="N28" i="94" s="1"/>
  <c r="N18" i="240"/>
  <c r="N42" i="240" s="1"/>
  <c r="M27" i="94" s="1"/>
  <c r="M28" i="94" s="1"/>
  <c r="K18" i="240"/>
  <c r="K42" i="240" s="1"/>
  <c r="J27" i="94" s="1"/>
  <c r="J28" i="94" s="1"/>
  <c r="I18" i="240"/>
  <c r="H18" i="240"/>
  <c r="H42" i="240" s="1"/>
  <c r="G27" i="94" s="1"/>
  <c r="G28" i="94" s="1"/>
  <c r="G18" i="240"/>
  <c r="G42" i="240" s="1"/>
  <c r="F27" i="94" s="1"/>
  <c r="F28" i="94" s="1"/>
  <c r="L17" i="240"/>
  <c r="P17" i="240" s="1"/>
  <c r="P18" i="240" s="1"/>
  <c r="A18" i="118"/>
  <c r="A19" i="118" s="1"/>
  <c r="A20" i="118" s="1"/>
  <c r="A21" i="118" s="1"/>
  <c r="A22" i="118" s="1"/>
  <c r="A23" i="118" s="1"/>
  <c r="A24" i="118" l="1"/>
  <c r="A25" i="118" s="1"/>
  <c r="P42" i="240"/>
  <c r="O27" i="94" s="1"/>
  <c r="O28" i="94" s="1"/>
  <c r="M17" i="240"/>
  <c r="L18" i="240"/>
  <c r="L42" i="240" s="1"/>
  <c r="K27" i="94" s="1"/>
  <c r="K28" i="94" l="1"/>
  <c r="T17" i="240"/>
  <c r="M18" i="240"/>
  <c r="M42" i="240" s="1"/>
  <c r="L27" i="94" s="1"/>
  <c r="L28" i="94" l="1"/>
  <c r="S27" i="94"/>
  <c r="T18" i="240"/>
  <c r="T42" i="240" s="1"/>
  <c r="U17" i="240"/>
  <c r="U18" i="240" s="1"/>
  <c r="U42" i="240" s="1"/>
  <c r="S28" i="94" l="1"/>
  <c r="T27" i="94"/>
  <c r="T28" i="94" s="1"/>
  <c r="N23" i="94"/>
  <c r="G42" i="238"/>
  <c r="F23" i="94" s="1"/>
  <c r="S23" i="238"/>
  <c r="R23" i="238"/>
  <c r="Q23" i="238"/>
  <c r="O23" i="238"/>
  <c r="N23" i="238"/>
  <c r="M23" i="238"/>
  <c r="K23" i="238"/>
  <c r="K42" i="238" s="1"/>
  <c r="J23" i="94" s="1"/>
  <c r="I23" i="238"/>
  <c r="I42" i="238" s="1"/>
  <c r="H23" i="94" s="1"/>
  <c r="H23" i="238"/>
  <c r="H42" i="238" s="1"/>
  <c r="G23" i="94" s="1"/>
  <c r="G23" i="238"/>
  <c r="S18" i="238"/>
  <c r="S42" i="238" s="1"/>
  <c r="R23" i="94" s="1"/>
  <c r="R18" i="238"/>
  <c r="Q18" i="238"/>
  <c r="O18" i="238"/>
  <c r="N18" i="238"/>
  <c r="K18" i="238"/>
  <c r="I18" i="238"/>
  <c r="H18" i="238"/>
  <c r="G18" i="238"/>
  <c r="S44" i="119"/>
  <c r="R44" i="119"/>
  <c r="Q44" i="119"/>
  <c r="O44" i="119"/>
  <c r="N44" i="119"/>
  <c r="K44" i="119"/>
  <c r="I44" i="119"/>
  <c r="H44" i="119"/>
  <c r="G44" i="119"/>
  <c r="S41" i="117"/>
  <c r="R41" i="117"/>
  <c r="Q41" i="117"/>
  <c r="O41" i="117"/>
  <c r="N41" i="117"/>
  <c r="K41" i="117"/>
  <c r="I41" i="117"/>
  <c r="H41" i="117"/>
  <c r="G41" i="117"/>
  <c r="S30" i="116"/>
  <c r="R30" i="116"/>
  <c r="Q30" i="116"/>
  <c r="O30" i="116"/>
  <c r="N30" i="116"/>
  <c r="K30" i="116"/>
  <c r="I30" i="116"/>
  <c r="H30" i="116"/>
  <c r="G30" i="116"/>
  <c r="G20" i="116"/>
  <c r="S23" i="115"/>
  <c r="R23" i="115"/>
  <c r="Q23" i="115"/>
  <c r="O23" i="115"/>
  <c r="N23" i="115"/>
  <c r="K23" i="115"/>
  <c r="I23" i="115"/>
  <c r="H23" i="115"/>
  <c r="G23" i="115"/>
  <c r="S50" i="119"/>
  <c r="A18" i="115"/>
  <c r="A19" i="115" s="1"/>
  <c r="A20" i="115" s="1"/>
  <c r="A21" i="115" s="1"/>
  <c r="A22" i="115" s="1"/>
  <c r="L18" i="115"/>
  <c r="M18" i="115" s="1"/>
  <c r="A18" i="236"/>
  <c r="L20" i="115"/>
  <c r="M20" i="115" s="1"/>
  <c r="L33" i="119"/>
  <c r="L28" i="119"/>
  <c r="L17" i="238"/>
  <c r="P17" i="238" s="1"/>
  <c r="P18" i="238" s="1"/>
  <c r="N42" i="238"/>
  <c r="M23" i="94" s="1"/>
  <c r="L21" i="238"/>
  <c r="M21" i="238" s="1"/>
  <c r="A22" i="238"/>
  <c r="L22" i="238"/>
  <c r="M22" i="238" s="1"/>
  <c r="P22" i="238"/>
  <c r="P23" i="238" s="1"/>
  <c r="O42" i="238"/>
  <c r="T22" i="238" l="1"/>
  <c r="U22" i="238" s="1"/>
  <c r="U23" i="238" s="1"/>
  <c r="R42" i="238"/>
  <c r="Q23" i="94" s="1"/>
  <c r="L23" i="238"/>
  <c r="M28" i="119"/>
  <c r="P28" i="119"/>
  <c r="A19" i="236"/>
  <c r="A20" i="236" s="1"/>
  <c r="A21" i="236" s="1"/>
  <c r="A22" i="236" s="1"/>
  <c r="A23" i="236" s="1"/>
  <c r="A24" i="236" s="1"/>
  <c r="A25" i="236" s="1"/>
  <c r="A26" i="236" s="1"/>
  <c r="A27" i="236" s="1"/>
  <c r="A28" i="236" s="1"/>
  <c r="M17" i="238"/>
  <c r="M18" i="238" s="1"/>
  <c r="P33" i="119"/>
  <c r="M33" i="119"/>
  <c r="T23" i="238"/>
  <c r="L18" i="238"/>
  <c r="L42" i="238" s="1"/>
  <c r="Q42" i="238"/>
  <c r="P23" i="94" s="1"/>
  <c r="P18" i="115"/>
  <c r="T18" i="115" s="1"/>
  <c r="U18" i="115" s="1"/>
  <c r="P20" i="115"/>
  <c r="P21" i="238"/>
  <c r="P42" i="238" s="1"/>
  <c r="O23" i="94" s="1"/>
  <c r="T33" i="119" l="1"/>
  <c r="U33" i="119" s="1"/>
  <c r="T17" i="238"/>
  <c r="T18" i="238" s="1"/>
  <c r="A29" i="236"/>
  <c r="T20" i="115"/>
  <c r="U20" i="115" s="1"/>
  <c r="T28" i="119"/>
  <c r="U17" i="238"/>
  <c r="U18" i="238" s="1"/>
  <c r="M42" i="238"/>
  <c r="L23" i="94" s="1"/>
  <c r="T21" i="238"/>
  <c r="A30" i="236" l="1"/>
  <c r="A31" i="236" s="1"/>
  <c r="A32" i="236" s="1"/>
  <c r="A33" i="236" s="1"/>
  <c r="A34" i="236" s="1"/>
  <c r="A35" i="236" s="1"/>
  <c r="U28" i="119"/>
  <c r="T42" i="238"/>
  <c r="U21" i="238"/>
  <c r="U42" i="238" s="1"/>
  <c r="A24" i="116" l="1"/>
  <c r="A25" i="116" s="1"/>
  <c r="A26" i="116" s="1"/>
  <c r="A27" i="116" s="1"/>
  <c r="A27" i="115" l="1"/>
  <c r="L22" i="115"/>
  <c r="M22" i="115" s="1"/>
  <c r="A28" i="115" l="1"/>
  <c r="P22" i="115"/>
  <c r="T22" i="115" l="1"/>
  <c r="U22" i="115" s="1"/>
  <c r="A28" i="94" l="1"/>
  <c r="L28" i="116" l="1"/>
  <c r="M28" i="116" s="1"/>
  <c r="P28" i="116" l="1"/>
  <c r="T28" i="116" l="1"/>
  <c r="U28" i="116" s="1"/>
  <c r="L38" i="117" l="1"/>
  <c r="M38" i="117" s="1"/>
  <c r="P38" i="117" l="1"/>
  <c r="U25" i="117"/>
  <c r="T38" i="117" l="1"/>
  <c r="U38" i="117" s="1"/>
  <c r="L41" i="118" l="1"/>
  <c r="M41" i="118" l="1"/>
  <c r="P41" i="118"/>
  <c r="T41" i="118" l="1"/>
  <c r="L20" i="117"/>
  <c r="M20" i="117" l="1"/>
  <c r="U41" i="118"/>
  <c r="P20" i="117"/>
  <c r="T20" i="117" l="1"/>
  <c r="U20" i="117" s="1"/>
  <c r="U34" i="236"/>
  <c r="L43" i="119" l="1"/>
  <c r="M43" i="119" s="1"/>
  <c r="L42" i="119"/>
  <c r="M42" i="119" s="1"/>
  <c r="L41" i="119"/>
  <c r="M41" i="119" s="1"/>
  <c r="L40" i="119"/>
  <c r="M40" i="119" s="1"/>
  <c r="L39" i="119"/>
  <c r="M39" i="119" s="1"/>
  <c r="L38" i="119"/>
  <c r="M38" i="119" s="1"/>
  <c r="L37" i="119"/>
  <c r="M37" i="119" s="1"/>
  <c r="L36" i="119"/>
  <c r="M36" i="119" s="1"/>
  <c r="L35" i="119"/>
  <c r="M35" i="119" s="1"/>
  <c r="L34" i="119"/>
  <c r="M34" i="119" s="1"/>
  <c r="L32" i="119"/>
  <c r="M32" i="119" s="1"/>
  <c r="L31" i="119"/>
  <c r="M31" i="119" s="1"/>
  <c r="L30" i="119"/>
  <c r="L24" i="119"/>
  <c r="M24" i="119" s="1"/>
  <c r="L19" i="119"/>
  <c r="M19" i="119" s="1"/>
  <c r="A32" i="119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L29" i="119"/>
  <c r="M29" i="119" s="1"/>
  <c r="L23" i="119"/>
  <c r="M23" i="119" s="1"/>
  <c r="L22" i="119"/>
  <c r="M22" i="119" s="1"/>
  <c r="L21" i="119"/>
  <c r="M21" i="119" s="1"/>
  <c r="L20" i="119"/>
  <c r="M20" i="119" s="1"/>
  <c r="L18" i="119"/>
  <c r="M18" i="119" s="1"/>
  <c r="A18" i="119"/>
  <c r="L17" i="119"/>
  <c r="M17" i="119" s="1"/>
  <c r="L47" i="118"/>
  <c r="M47" i="118" s="1"/>
  <c r="L46" i="118"/>
  <c r="M46" i="118" s="1"/>
  <c r="L45" i="118"/>
  <c r="M45" i="118" s="1"/>
  <c r="L44" i="118"/>
  <c r="M44" i="118" s="1"/>
  <c r="L42" i="118"/>
  <c r="L40" i="117"/>
  <c r="M40" i="117" s="1"/>
  <c r="L39" i="117"/>
  <c r="M39" i="117" s="1"/>
  <c r="L37" i="117"/>
  <c r="M37" i="117" s="1"/>
  <c r="L29" i="117"/>
  <c r="M29" i="117" s="1"/>
  <c r="L36" i="117"/>
  <c r="M36" i="117" s="1"/>
  <c r="L35" i="117"/>
  <c r="M35" i="117" s="1"/>
  <c r="L34" i="117"/>
  <c r="M34" i="117" s="1"/>
  <c r="L33" i="117"/>
  <c r="M33" i="117" s="1"/>
  <c r="L32" i="117"/>
  <c r="M32" i="117" s="1"/>
  <c r="L31" i="117"/>
  <c r="M31" i="117" s="1"/>
  <c r="L30" i="117"/>
  <c r="L24" i="117"/>
  <c r="A31" i="117"/>
  <c r="A32" i="117" s="1"/>
  <c r="A33" i="117" s="1"/>
  <c r="A34" i="117" s="1"/>
  <c r="A35" i="117" s="1"/>
  <c r="A36" i="117" s="1"/>
  <c r="L23" i="117"/>
  <c r="L19" i="117"/>
  <c r="L22" i="117"/>
  <c r="L21" i="117"/>
  <c r="L18" i="117"/>
  <c r="A18" i="117"/>
  <c r="L17" i="117"/>
  <c r="M17" i="117" s="1"/>
  <c r="L29" i="116"/>
  <c r="M29" i="116" s="1"/>
  <c r="L27" i="116"/>
  <c r="M27" i="116" s="1"/>
  <c r="L26" i="116"/>
  <c r="M26" i="116" s="1"/>
  <c r="L25" i="116"/>
  <c r="M25" i="116" s="1"/>
  <c r="L24" i="116"/>
  <c r="M24" i="116" s="1"/>
  <c r="A28" i="116"/>
  <c r="A29" i="116" s="1"/>
  <c r="L23" i="116"/>
  <c r="S20" i="116"/>
  <c r="R20" i="116"/>
  <c r="Q20" i="116"/>
  <c r="O20" i="116"/>
  <c r="N20" i="116"/>
  <c r="K20" i="116"/>
  <c r="I20" i="116"/>
  <c r="H20" i="116"/>
  <c r="L19" i="116"/>
  <c r="M19" i="116" s="1"/>
  <c r="L17" i="116"/>
  <c r="M17" i="116" s="1"/>
  <c r="S29" i="115"/>
  <c r="R29" i="115"/>
  <c r="Q29" i="115"/>
  <c r="O29" i="115"/>
  <c r="N29" i="115"/>
  <c r="K29" i="115"/>
  <c r="I29" i="115"/>
  <c r="H29" i="115"/>
  <c r="G29" i="115"/>
  <c r="G42" i="115" s="1"/>
  <c r="F18" i="94" s="1"/>
  <c r="L28" i="115"/>
  <c r="M28" i="115" s="1"/>
  <c r="L26" i="115"/>
  <c r="M26" i="115" s="1"/>
  <c r="L27" i="115"/>
  <c r="M27" i="115" s="1"/>
  <c r="L21" i="115"/>
  <c r="M21" i="115" s="1"/>
  <c r="L19" i="115"/>
  <c r="M19" i="115" s="1"/>
  <c r="L17" i="115"/>
  <c r="M17" i="115" s="1"/>
  <c r="L48" i="118" l="1"/>
  <c r="L50" i="118" s="1"/>
  <c r="M24" i="117"/>
  <c r="L26" i="117"/>
  <c r="M21" i="117"/>
  <c r="M19" i="117"/>
  <c r="M30" i="117"/>
  <c r="M41" i="117" s="1"/>
  <c r="L41" i="117"/>
  <c r="M18" i="117"/>
  <c r="M23" i="117"/>
  <c r="T23" i="117" s="1"/>
  <c r="U23" i="117" s="1"/>
  <c r="M23" i="116"/>
  <c r="M30" i="116" s="1"/>
  <c r="L30" i="116"/>
  <c r="M42" i="118"/>
  <c r="M48" i="118" s="1"/>
  <c r="M50" i="118" s="1"/>
  <c r="M22" i="117"/>
  <c r="M30" i="119"/>
  <c r="M44" i="119" s="1"/>
  <c r="L44" i="119"/>
  <c r="M23" i="115"/>
  <c r="L23" i="115"/>
  <c r="A19" i="119"/>
  <c r="A20" i="119" s="1"/>
  <c r="A21" i="119" s="1"/>
  <c r="A22" i="119" s="1"/>
  <c r="A23" i="119" s="1"/>
  <c r="A24" i="119" s="1"/>
  <c r="P17" i="115"/>
  <c r="P36" i="119"/>
  <c r="P40" i="119"/>
  <c r="P43" i="119"/>
  <c r="P37" i="119"/>
  <c r="P41" i="119"/>
  <c r="P34" i="119"/>
  <c r="P38" i="119"/>
  <c r="P25" i="116"/>
  <c r="P35" i="119"/>
  <c r="P39" i="119"/>
  <c r="P42" i="119"/>
  <c r="T42" i="119" s="1"/>
  <c r="U42" i="119" s="1"/>
  <c r="P31" i="119"/>
  <c r="P32" i="119"/>
  <c r="P30" i="119"/>
  <c r="P19" i="119"/>
  <c r="P24" i="119"/>
  <c r="K42" i="115"/>
  <c r="J18" i="94" s="1"/>
  <c r="P23" i="116"/>
  <c r="P26" i="115"/>
  <c r="M29" i="115"/>
  <c r="P20" i="119"/>
  <c r="P19" i="116"/>
  <c r="P42" i="118"/>
  <c r="U45" i="118"/>
  <c r="P46" i="118"/>
  <c r="P18" i="117"/>
  <c r="P37" i="117"/>
  <c r="U35" i="117"/>
  <c r="P39" i="117"/>
  <c r="P23" i="117"/>
  <c r="P22" i="117"/>
  <c r="P36" i="117"/>
  <c r="T36" i="117" s="1"/>
  <c r="U36" i="117" s="1"/>
  <c r="H42" i="115"/>
  <c r="G18" i="94" s="1"/>
  <c r="O42" i="115"/>
  <c r="N18" i="94" s="1"/>
  <c r="P45" i="118"/>
  <c r="P47" i="118"/>
  <c r="T47" i="118" s="1"/>
  <c r="U47" i="118" s="1"/>
  <c r="K43" i="117"/>
  <c r="J20" i="94" s="1"/>
  <c r="P19" i="115"/>
  <c r="I42" i="115"/>
  <c r="H18" i="94" s="1"/>
  <c r="Q42" i="115"/>
  <c r="P18" i="94" s="1"/>
  <c r="P24" i="116"/>
  <c r="T24" i="116" s="1"/>
  <c r="U24" i="116" s="1"/>
  <c r="H43" i="117"/>
  <c r="G20" i="94" s="1"/>
  <c r="O43" i="117"/>
  <c r="N20" i="94" s="1"/>
  <c r="P27" i="116"/>
  <c r="T27" i="116" s="1"/>
  <c r="A19" i="117"/>
  <c r="A20" i="117" s="1"/>
  <c r="A21" i="117" s="1"/>
  <c r="A22" i="117" s="1"/>
  <c r="A23" i="117" s="1"/>
  <c r="A24" i="117" s="1"/>
  <c r="A25" i="117" s="1"/>
  <c r="N42" i="115"/>
  <c r="M18" i="94" s="1"/>
  <c r="R43" i="117"/>
  <c r="Q20" i="94" s="1"/>
  <c r="R42" i="115"/>
  <c r="Q18" i="94" s="1"/>
  <c r="S42" i="115"/>
  <c r="R18" i="94" s="1"/>
  <c r="P22" i="119"/>
  <c r="T22" i="119" s="1"/>
  <c r="U22" i="119" s="1"/>
  <c r="P29" i="119"/>
  <c r="T29" i="119" s="1"/>
  <c r="U29" i="119" s="1"/>
  <c r="P17" i="119"/>
  <c r="L29" i="115"/>
  <c r="N43" i="117"/>
  <c r="M20" i="94" s="1"/>
  <c r="S43" i="117"/>
  <c r="R20" i="94" s="1"/>
  <c r="P17" i="117"/>
  <c r="P26" i="116"/>
  <c r="T26" i="116" s="1"/>
  <c r="U26" i="116" s="1"/>
  <c r="P21" i="117"/>
  <c r="P19" i="117"/>
  <c r="I43" i="117"/>
  <c r="H20" i="94" s="1"/>
  <c r="Q43" i="117"/>
  <c r="P20" i="94" s="1"/>
  <c r="P24" i="117"/>
  <c r="P31" i="117"/>
  <c r="T31" i="117" s="1"/>
  <c r="U31" i="117" s="1"/>
  <c r="P33" i="117"/>
  <c r="P35" i="117"/>
  <c r="P29" i="117"/>
  <c r="P40" i="117"/>
  <c r="P18" i="119"/>
  <c r="P21" i="119"/>
  <c r="T21" i="119" s="1"/>
  <c r="U21" i="119" s="1"/>
  <c r="P23" i="119"/>
  <c r="T23" i="119" s="1"/>
  <c r="U23" i="119" s="1"/>
  <c r="P44" i="118"/>
  <c r="T44" i="118" s="1"/>
  <c r="U44" i="118" s="1"/>
  <c r="P30" i="117"/>
  <c r="P32" i="117"/>
  <c r="T32" i="117" s="1"/>
  <c r="U32" i="117" s="1"/>
  <c r="P34" i="117"/>
  <c r="T34" i="117" s="1"/>
  <c r="U34" i="117" s="1"/>
  <c r="G43" i="117"/>
  <c r="F20" i="94" s="1"/>
  <c r="L20" i="116"/>
  <c r="P29" i="116"/>
  <c r="P17" i="116"/>
  <c r="P21" i="115"/>
  <c r="T21" i="115" s="1"/>
  <c r="U21" i="115" s="1"/>
  <c r="P28" i="115"/>
  <c r="T28" i="115" s="1"/>
  <c r="U28" i="115" s="1"/>
  <c r="P27" i="115"/>
  <c r="P48" i="118" l="1"/>
  <c r="P50" i="118" s="1"/>
  <c r="M26" i="117"/>
  <c r="T24" i="117"/>
  <c r="P26" i="117"/>
  <c r="T21" i="117"/>
  <c r="U21" i="117" s="1"/>
  <c r="P41" i="117"/>
  <c r="T19" i="117"/>
  <c r="U19" i="117" s="1"/>
  <c r="P30" i="116"/>
  <c r="T22" i="117"/>
  <c r="U22" i="117" s="1"/>
  <c r="P44" i="119"/>
  <c r="T17" i="117"/>
  <c r="T19" i="115"/>
  <c r="P23" i="115"/>
  <c r="T23" i="116"/>
  <c r="T35" i="119"/>
  <c r="U35" i="119" s="1"/>
  <c r="T34" i="119"/>
  <c r="U34" i="119" s="1"/>
  <c r="T43" i="119"/>
  <c r="U43" i="119" s="1"/>
  <c r="T36" i="119"/>
  <c r="U36" i="119" s="1"/>
  <c r="T20" i="119"/>
  <c r="U20" i="119" s="1"/>
  <c r="T41" i="119"/>
  <c r="U41" i="119" s="1"/>
  <c r="T40" i="119"/>
  <c r="U40" i="119" s="1"/>
  <c r="T32" i="119"/>
  <c r="U32" i="119" s="1"/>
  <c r="T24" i="119"/>
  <c r="U24" i="119" s="1"/>
  <c r="T30" i="119"/>
  <c r="T31" i="119"/>
  <c r="U31" i="119" s="1"/>
  <c r="T19" i="119"/>
  <c r="U19" i="119" s="1"/>
  <c r="T39" i="119"/>
  <c r="U39" i="119" s="1"/>
  <c r="T38" i="119"/>
  <c r="U38" i="119" s="1"/>
  <c r="T37" i="119"/>
  <c r="U37" i="119" s="1"/>
  <c r="T19" i="116"/>
  <c r="U19" i="116" s="1"/>
  <c r="T25" i="116"/>
  <c r="U25" i="116" s="1"/>
  <c r="P20" i="116"/>
  <c r="T18" i="117"/>
  <c r="U18" i="117" s="1"/>
  <c r="T26" i="115"/>
  <c r="U26" i="115" s="1"/>
  <c r="T42" i="118"/>
  <c r="T46" i="118"/>
  <c r="U46" i="118" s="1"/>
  <c r="T39" i="117"/>
  <c r="U39" i="117" s="1"/>
  <c r="T37" i="117"/>
  <c r="U37" i="117" s="1"/>
  <c r="L42" i="115"/>
  <c r="P29" i="115"/>
  <c r="T17" i="119"/>
  <c r="T40" i="117"/>
  <c r="U40" i="117" s="1"/>
  <c r="T29" i="117"/>
  <c r="U29" i="117" s="1"/>
  <c r="U24" i="117"/>
  <c r="T33" i="117"/>
  <c r="U33" i="117" s="1"/>
  <c r="T18" i="119"/>
  <c r="L43" i="117"/>
  <c r="T30" i="117"/>
  <c r="T17" i="116"/>
  <c r="M20" i="116"/>
  <c r="U27" i="116"/>
  <c r="T29" i="116"/>
  <c r="U29" i="116" s="1"/>
  <c r="T17" i="115"/>
  <c r="M42" i="115"/>
  <c r="L18" i="94" s="1"/>
  <c r="T27" i="115"/>
  <c r="T48" i="118" l="1"/>
  <c r="T50" i="118" s="1"/>
  <c r="T26" i="117"/>
  <c r="U42" i="118"/>
  <c r="U48" i="118" s="1"/>
  <c r="U50" i="118" s="1"/>
  <c r="U30" i="119"/>
  <c r="U44" i="119" s="1"/>
  <c r="T44" i="119"/>
  <c r="U30" i="117"/>
  <c r="U41" i="117" s="1"/>
  <c r="T41" i="117"/>
  <c r="U23" i="116"/>
  <c r="U30" i="116" s="1"/>
  <c r="T30" i="116"/>
  <c r="U17" i="117"/>
  <c r="U26" i="117" s="1"/>
  <c r="U19" i="115"/>
  <c r="T23" i="115"/>
  <c r="U17" i="119"/>
  <c r="P42" i="115"/>
  <c r="O18" i="94" s="1"/>
  <c r="M43" i="117"/>
  <c r="L20" i="94" s="1"/>
  <c r="P43" i="117"/>
  <c r="O20" i="94" s="1"/>
  <c r="U18" i="119"/>
  <c r="T20" i="116"/>
  <c r="U17" i="116"/>
  <c r="U20" i="116" s="1"/>
  <c r="U17" i="115"/>
  <c r="T29" i="115"/>
  <c r="U27" i="115"/>
  <c r="U29" i="115" s="1"/>
  <c r="S20" i="94" l="1"/>
  <c r="U23" i="115"/>
  <c r="U42" i="115" s="1"/>
  <c r="T42" i="115"/>
  <c r="T43" i="117"/>
  <c r="U43" i="117"/>
  <c r="Q42" i="116" l="1"/>
  <c r="P19" i="94" s="1"/>
  <c r="S42" i="116"/>
  <c r="R19" i="94" s="1"/>
  <c r="I42" i="116"/>
  <c r="H19" i="94" s="1"/>
  <c r="H42" i="116"/>
  <c r="G19" i="94" s="1"/>
  <c r="R42" i="116" l="1"/>
  <c r="Q19" i="94" s="1"/>
  <c r="N42" i="116"/>
  <c r="M19" i="94" s="1"/>
  <c r="G42" i="116"/>
  <c r="F19" i="94" s="1"/>
  <c r="O42" i="116"/>
  <c r="N19" i="94" s="1"/>
  <c r="K42" i="116"/>
  <c r="J19" i="94" s="1"/>
  <c r="L42" i="116"/>
  <c r="P42" i="116" l="1"/>
  <c r="O19" i="94" s="1"/>
  <c r="M42" i="116" l="1"/>
  <c r="L19" i="94" s="1"/>
  <c r="T42" i="116"/>
  <c r="U42" i="116"/>
  <c r="A18" i="94" l="1"/>
  <c r="A19" i="94" s="1"/>
  <c r="A20" i="94" s="1"/>
  <c r="A21" i="94" s="1"/>
  <c r="A22" i="94" s="1"/>
  <c r="A23" i="94" s="1"/>
  <c r="A24" i="94" l="1"/>
  <c r="A25" i="94" s="1"/>
  <c r="K20" i="94"/>
  <c r="T20" i="94" s="1"/>
  <c r="K19" i="94"/>
  <c r="A29" i="94" l="1"/>
  <c r="A33" i="94" s="1"/>
  <c r="A34" i="94" s="1"/>
  <c r="A26" i="94"/>
  <c r="A27" i="94" s="1"/>
  <c r="K18" i="94"/>
  <c r="K23" i="94"/>
  <c r="S19" i="94" l="1"/>
  <c r="T19" i="94" s="1"/>
  <c r="S23" i="94" l="1"/>
  <c r="S18" i="94"/>
  <c r="T23" i="94" l="1"/>
  <c r="T18" i="94"/>
  <c r="G50" i="118" l="1"/>
  <c r="F21" i="94" s="1"/>
  <c r="H21" i="94" l="1"/>
  <c r="G21" i="94"/>
  <c r="Q21" i="94" l="1"/>
  <c r="L21" i="94"/>
  <c r="O21" i="94"/>
  <c r="N21" i="94"/>
  <c r="R21" i="94"/>
  <c r="P21" i="94"/>
  <c r="M21" i="94"/>
  <c r="J21" i="94"/>
  <c r="K21" i="94" l="1"/>
  <c r="S21" i="94"/>
  <c r="T21" i="94" l="1"/>
  <c r="F32" i="94"/>
  <c r="F33" i="94" s="1"/>
  <c r="G32" i="94"/>
  <c r="G33" i="94" s="1"/>
  <c r="H32" i="94"/>
  <c r="H33" i="94" s="1"/>
  <c r="R32" i="94"/>
  <c r="R33" i="94" s="1"/>
  <c r="N32" i="94"/>
  <c r="N33" i="94" s="1"/>
  <c r="Q32" i="94"/>
  <c r="Q33" i="94" s="1"/>
  <c r="P32" i="94"/>
  <c r="P33" i="94" s="1"/>
  <c r="K32" i="94"/>
  <c r="L32" i="94"/>
  <c r="L33" i="94" s="1"/>
  <c r="O32" i="94"/>
  <c r="O33" i="94" s="1"/>
  <c r="M32" i="94"/>
  <c r="K33" i="94" l="1"/>
  <c r="M33" i="94"/>
  <c r="S32" i="94"/>
  <c r="S33" i="94" s="1"/>
  <c r="T32" i="94" l="1"/>
  <c r="T33" i="94" s="1"/>
  <c r="K46" i="119"/>
  <c r="J22" i="94"/>
  <c r="J24" i="94" s="1"/>
  <c r="J37" i="94" s="1"/>
  <c r="L46" i="119"/>
  <c r="Q46" i="119"/>
  <c r="P22" i="94" s="1"/>
  <c r="P24" i="94" s="1"/>
  <c r="P37" i="94" s="1"/>
  <c r="M46" i="119"/>
  <c r="L22" i="94"/>
  <c r="L24" i="94" s="1"/>
  <c r="L37" i="94" s="1"/>
  <c r="T46" i="119"/>
  <c r="O46" i="119"/>
  <c r="N22" i="94" s="1"/>
  <c r="N24" i="94" s="1"/>
  <c r="N37" i="94" s="1"/>
  <c r="N46" i="119"/>
  <c r="M22" i="94" s="1"/>
  <c r="M24" i="94" s="1"/>
  <c r="M37" i="94" s="1"/>
  <c r="P46" i="119"/>
  <c r="O22" i="94" s="1"/>
  <c r="O24" i="94" s="1"/>
  <c r="O37" i="94" s="1"/>
  <c r="S46" i="119"/>
  <c r="R22" i="94" s="1"/>
  <c r="R24" i="94" s="1"/>
  <c r="R37" i="94" s="1"/>
  <c r="R46" i="119"/>
  <c r="Q22" i="94" s="1"/>
  <c r="Q24" i="94" s="1"/>
  <c r="Q37" i="94" s="1"/>
  <c r="S22" i="94" l="1"/>
  <c r="S24" i="94" s="1"/>
  <c r="S37" i="94" s="1"/>
  <c r="U46" i="119"/>
  <c r="T37" i="94"/>
  <c r="T24" i="94"/>
  <c r="T22" i="94"/>
  <c r="I25" i="119"/>
  <c r="I46" i="119"/>
  <c r="H22" i="94"/>
  <c r="H24" i="94"/>
  <c r="H37" i="94"/>
  <c r="G37" i="94"/>
  <c r="H25" i="119"/>
  <c r="H46" i="119"/>
  <c r="G22" i="94"/>
  <c r="G24" i="94"/>
  <c r="F24" i="94"/>
  <c r="F37" i="94"/>
  <c r="G25" i="119"/>
  <c r="G46" i="119"/>
  <c r="F22" i="94"/>
  <c r="K22" i="94"/>
  <c r="K24" i="94"/>
  <c r="K37" i="94"/>
</calcChain>
</file>

<file path=xl/sharedStrings.xml><?xml version="1.0" encoding="utf-8"?>
<sst xmlns="http://schemas.openxmlformats.org/spreadsheetml/2006/main" count="1280" uniqueCount="384">
  <si>
    <t>Position</t>
  </si>
  <si>
    <t>Name of</t>
  </si>
  <si>
    <t>Grade/</t>
  </si>
  <si>
    <t xml:space="preserve"> </t>
  </si>
  <si>
    <t>No.</t>
  </si>
  <si>
    <t>Number</t>
  </si>
  <si>
    <t>Title</t>
  </si>
  <si>
    <t>Incumbent</t>
  </si>
  <si>
    <t>Step</t>
  </si>
  <si>
    <t>Salary</t>
  </si>
  <si>
    <t>Special*</t>
  </si>
  <si>
    <t>Date</t>
  </si>
  <si>
    <t>Subtotal</t>
  </si>
  <si>
    <t>Medicare</t>
  </si>
  <si>
    <t>Life</t>
  </si>
  <si>
    <t>Medical</t>
  </si>
  <si>
    <t>Dental</t>
  </si>
  <si>
    <t>TOTAL</t>
  </si>
  <si>
    <t>( C )</t>
  </si>
  <si>
    <t>( B )</t>
  </si>
  <si>
    <t>( A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</si>
  <si>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</si>
  <si>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</si>
  <si>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</si>
  <si>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</si>
  <si>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</si>
  <si>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</si>
  <si>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</si>
  <si>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</si>
  <si>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</si>
  <si>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</si>
  <si>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</si>
  <si>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</si>
  <si>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</si>
  <si>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</si>
  <si>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Increment</t>
  </si>
  <si>
    <t>----</t>
  </si>
  <si>
    <t>Grand Total:</t>
  </si>
  <si>
    <t>Overtime</t>
  </si>
  <si>
    <t>(S)</t>
  </si>
  <si>
    <t>Total Benefits</t>
  </si>
  <si>
    <t>( R )</t>
  </si>
  <si>
    <t>Social Security</t>
  </si>
  <si>
    <t xml:space="preserve">              Benefits</t>
  </si>
  <si>
    <t>( Premium)</t>
  </si>
  <si>
    <t>Retire (DDI)</t>
  </si>
  <si>
    <t xml:space="preserve">Retirement </t>
  </si>
  <si>
    <t>Input by Department</t>
  </si>
  <si>
    <t>FUNCTIONAL AREA:</t>
  </si>
  <si>
    <t>PROGRAM:</t>
  </si>
  <si>
    <t>FUND:</t>
  </si>
  <si>
    <t>( E+F+G+I )</t>
  </si>
  <si>
    <t>( K thru Q )</t>
  </si>
  <si>
    <t>( J + R )</t>
  </si>
  <si>
    <t>Amt.</t>
  </si>
  <si>
    <t>(6.2% * J)</t>
  </si>
  <si>
    <t>(1.45% * J)</t>
  </si>
  <si>
    <t>DEPARTMENT/AGENCY:</t>
  </si>
  <si>
    <t>1/</t>
  </si>
  <si>
    <t>2/</t>
  </si>
  <si>
    <t>4/</t>
  </si>
  <si>
    <t>SUMMARY</t>
  </si>
  <si>
    <t>Title  1/</t>
  </si>
  <si>
    <t>($19.01*26PP) 3/</t>
  </si>
  <si>
    <t>($19.01*26PP)</t>
  </si>
  <si>
    <t>Grade /</t>
  </si>
  <si>
    <t>GENERAL GOVERNMENT</t>
  </si>
  <si>
    <t xml:space="preserve">DEPARTMENT OF LAND MANAGEMENT </t>
  </si>
  <si>
    <t>DIRECTOR'S OFFICE &amp; ADMINISTRATIVE SUPPORT UNIT</t>
  </si>
  <si>
    <t>LAND SURVEY REVOLVING FUND</t>
  </si>
  <si>
    <t>LAND ADMINISTRATION DIVISION</t>
  </si>
  <si>
    <t>LAND PLANNING DIVISION</t>
  </si>
  <si>
    <t>LAND RECORDS DIVISION</t>
  </si>
  <si>
    <t>LAND SURVEY DIVISION</t>
  </si>
  <si>
    <t>DEPARTMENT OF LAND MANAGEMENT</t>
  </si>
  <si>
    <t>GEOGRAPHIC INFORMATION SYSTEM/LAND INFORMATION SYSTEM (GIS/LIS) DIVISION</t>
  </si>
  <si>
    <t>Director's Office &amp; ASU</t>
  </si>
  <si>
    <t>Land Administration Division</t>
  </si>
  <si>
    <t>Land Planning Division</t>
  </si>
  <si>
    <t>Land Records Division</t>
  </si>
  <si>
    <t>Land Survey Division</t>
  </si>
  <si>
    <t>GIS/LIS Division</t>
  </si>
  <si>
    <t>Land Survey Revolving Fund</t>
  </si>
  <si>
    <t>UC - Director (TDP)</t>
  </si>
  <si>
    <t>Borja, Joseph M.</t>
  </si>
  <si>
    <t>Administrative Services Officer</t>
  </si>
  <si>
    <t>Flores, Virginia R.</t>
  </si>
  <si>
    <t>Administrative Assistant</t>
  </si>
  <si>
    <t>VACANCIES</t>
  </si>
  <si>
    <t>Word Processing Secretary II</t>
  </si>
  <si>
    <t>H-01</t>
  </si>
  <si>
    <t>Administrative Aide</t>
  </si>
  <si>
    <t>F-01</t>
  </si>
  <si>
    <t>UC - Deputy Director (TDP)</t>
  </si>
  <si>
    <t>VACANT 6/23/18 (Santos, T.)</t>
  </si>
  <si>
    <t>VACANT 9/28/18 (Tydingco, G.)</t>
  </si>
  <si>
    <t>O-01</t>
  </si>
  <si>
    <t>Land Management Administrator</t>
  </si>
  <si>
    <t>Borja, Margarita V.</t>
  </si>
  <si>
    <t>Land Agent I</t>
  </si>
  <si>
    <t>Duenas, Stephanie A.</t>
  </si>
  <si>
    <t>Land Agent Supervisor</t>
  </si>
  <si>
    <t>Leon Guerrero, Matthew A.</t>
  </si>
  <si>
    <t>VACANT</t>
  </si>
  <si>
    <t>N-01</t>
  </si>
  <si>
    <t>Land Agent III</t>
  </si>
  <si>
    <t>M-01</t>
  </si>
  <si>
    <t>Land Agent II</t>
  </si>
  <si>
    <t>K-01</t>
  </si>
  <si>
    <t xml:space="preserve">Land Agent I </t>
  </si>
  <si>
    <t>I-01</t>
  </si>
  <si>
    <t>Teleprocessing Network Coordinator</t>
  </si>
  <si>
    <t>Computer Systems Analyst I</t>
  </si>
  <si>
    <t>VACANT 6/1/15 (Dela Cruz, H.)</t>
  </si>
  <si>
    <t>L-01</t>
  </si>
  <si>
    <t>Chief Planner</t>
  </si>
  <si>
    <t>Cruz, Celine L.</t>
  </si>
  <si>
    <t>Gutierrez, Maria Cristina</t>
  </si>
  <si>
    <t>Enaligo, Darline L.S.</t>
  </si>
  <si>
    <t xml:space="preserve">Planner IV </t>
  </si>
  <si>
    <t>Taitano, Frank P.</t>
  </si>
  <si>
    <t xml:space="preserve">Gulac, Penmer C. </t>
  </si>
  <si>
    <t>Vergara, Marie Grace D.</t>
  </si>
  <si>
    <t>Planner III</t>
  </si>
  <si>
    <t>Planner II</t>
  </si>
  <si>
    <t>VACANT 11/11/19 (Garcia, M.)</t>
  </si>
  <si>
    <t>Planner IV</t>
  </si>
  <si>
    <t xml:space="preserve">Planner I </t>
  </si>
  <si>
    <t>Planner I</t>
  </si>
  <si>
    <t xml:space="preserve">Planner III </t>
  </si>
  <si>
    <t>Customer Service Representative</t>
  </si>
  <si>
    <t xml:space="preserve">Land Agent III </t>
  </si>
  <si>
    <t>Chief of Cadastre</t>
  </si>
  <si>
    <t>Santos, Paul L.</t>
  </si>
  <si>
    <t xml:space="preserve">Engineering Technician II </t>
  </si>
  <si>
    <t>Quinata, Wayne S</t>
  </si>
  <si>
    <t>Cartographic Supervisor</t>
  </si>
  <si>
    <t>Torres, Thomas J.</t>
  </si>
  <si>
    <t>Reyes, Janet C.</t>
  </si>
  <si>
    <t>Limes, Jr. Benjamin T</t>
  </si>
  <si>
    <t>J-01</t>
  </si>
  <si>
    <t>Delgado, David B.</t>
  </si>
  <si>
    <t>Engineering Aide III</t>
  </si>
  <si>
    <t>VACANT 10/11/21 (Limes, B.)</t>
  </si>
  <si>
    <t>Engineering Aide II</t>
  </si>
  <si>
    <t>E-01</t>
  </si>
  <si>
    <t>Engineering Aide I</t>
  </si>
  <si>
    <t>D-02</t>
  </si>
  <si>
    <t>Engineering Technician I</t>
  </si>
  <si>
    <t>VACANT 8/15/16 (Castro, P.)</t>
  </si>
  <si>
    <t>VACANT 12/7/20 (Santos, R.)</t>
  </si>
  <si>
    <t>P-01</t>
  </si>
  <si>
    <t>Engineering Technician II</t>
  </si>
  <si>
    <t>Deputy Chief Surveyor</t>
  </si>
  <si>
    <t>Deputy Civil Registrar</t>
  </si>
  <si>
    <t xml:space="preserve">Land Abstractor II </t>
  </si>
  <si>
    <t>Land Abstractor III</t>
  </si>
  <si>
    <t>Castro, May M.</t>
  </si>
  <si>
    <t>Land Abstractor I</t>
  </si>
  <si>
    <t>Nauta, Lillian I.</t>
  </si>
  <si>
    <t>Tuncap, Kerilyn D.P.</t>
  </si>
  <si>
    <t xml:space="preserve">Toves, Teresita A.C. </t>
  </si>
  <si>
    <t>Data Control Clerk II</t>
  </si>
  <si>
    <t>VACANT 5/25/22 (Antenorcruz, J)</t>
  </si>
  <si>
    <t>Cashier II</t>
  </si>
  <si>
    <t>Data Control Clerk I</t>
  </si>
  <si>
    <t>American Rescue Plan (ARP Funds)</t>
  </si>
  <si>
    <t>5682C212900AR301</t>
  </si>
  <si>
    <t>TOTAL Land Survey Revolving Fund</t>
  </si>
  <si>
    <t>American Rescue Plan Act</t>
  </si>
  <si>
    <t xml:space="preserve">Director's Office </t>
  </si>
  <si>
    <t>TOTAL American Rescue Plan Act</t>
  </si>
  <si>
    <t>VACANT 4/23/23 (Gogue, S.)</t>
  </si>
  <si>
    <t>VACANT 2/20/23 (Toves, T.)</t>
  </si>
  <si>
    <t>H-1</t>
  </si>
  <si>
    <t>JX-01</t>
  </si>
  <si>
    <t>IX-01</t>
  </si>
  <si>
    <t>FX-01</t>
  </si>
  <si>
    <t>Gogue, Sonega I.</t>
  </si>
  <si>
    <t>Customer Service Supervisor</t>
  </si>
  <si>
    <t>Surveyor Supervisor</t>
  </si>
  <si>
    <t>GX-01</t>
  </si>
  <si>
    <t>Toves, Marie E. (LTA) Records</t>
  </si>
  <si>
    <t xml:space="preserve">Customer Service Representative </t>
  </si>
  <si>
    <r>
      <t>Siguenza, Donna A.M.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rFont val="Times New Roman"/>
        <family val="1"/>
      </rPr>
      <t>(LTA)</t>
    </r>
    <r>
      <rPr>
        <b/>
        <sz val="8"/>
        <color theme="1"/>
        <rFont val="Times New Roman"/>
        <family val="1"/>
      </rPr>
      <t xml:space="preserve"> Records</t>
    </r>
  </si>
  <si>
    <t>VACANT 6/22/23 (Santos, A.)</t>
  </si>
  <si>
    <t>MX-01</t>
  </si>
  <si>
    <t>Management Analyst IV</t>
  </si>
  <si>
    <t>Messenger Clerk (TDP)</t>
  </si>
  <si>
    <t>D-01</t>
  </si>
  <si>
    <t xml:space="preserve">Data Control Clerk II </t>
  </si>
  <si>
    <t>OX-01</t>
  </si>
  <si>
    <t>VACANT 9/25/03 (Leon Guerrero, M.)</t>
  </si>
  <si>
    <t>NX-01</t>
  </si>
  <si>
    <t>OX-08</t>
  </si>
  <si>
    <t xml:space="preserve">VACANT </t>
  </si>
  <si>
    <t>VACANT 11/10/23 (Angeles, A.)</t>
  </si>
  <si>
    <t>Okada, Jerome S.</t>
  </si>
  <si>
    <t>VACANT 11/5/23 (Okada, J.)</t>
  </si>
  <si>
    <t xml:space="preserve">VACANT 8/15/16 (Javier, M.) </t>
  </si>
  <si>
    <t xml:space="preserve">VACANT 9/20/22 (Nauta, L.)  </t>
  </si>
  <si>
    <r>
      <t>VACANT 11/9/09 (Bersamin, K.)</t>
    </r>
    <r>
      <rPr>
        <b/>
        <sz val="8"/>
        <color rgb="FFFF0000"/>
        <rFont val="Times New Roman"/>
        <family val="1"/>
      </rPr>
      <t xml:space="preserve"> </t>
    </r>
  </si>
  <si>
    <t>VACANT 9/22/23 (Torres, V.)</t>
  </si>
  <si>
    <t>VACANT 12/10/2023 (Flores, J.)</t>
  </si>
  <si>
    <t>VACANT 12/21/23 (Meno, K.)</t>
  </si>
  <si>
    <t>Most Recent</t>
  </si>
  <si>
    <t>Hire Date</t>
  </si>
  <si>
    <t>Bentlage, Medilyn C.</t>
  </si>
  <si>
    <t>2/11/2019</t>
  </si>
  <si>
    <t>1/11/1993</t>
  </si>
  <si>
    <t>9/13/2010</t>
  </si>
  <si>
    <t>2/1/2021</t>
  </si>
  <si>
    <t>5/3/1993</t>
  </si>
  <si>
    <t>4/1/1991</t>
  </si>
  <si>
    <t>1/29/2018</t>
  </si>
  <si>
    <t>4/25/2022</t>
  </si>
  <si>
    <t>7/22/1997</t>
  </si>
  <si>
    <t>2/25/2015</t>
  </si>
  <si>
    <t>5/23/2022</t>
  </si>
  <si>
    <t>6/20/1994</t>
  </si>
  <si>
    <t>7/6/1989</t>
  </si>
  <si>
    <t>12/4/2000</t>
  </si>
  <si>
    <t>6/20/1988</t>
  </si>
  <si>
    <t>Flores, Joseph C.</t>
  </si>
  <si>
    <t>9/26/2016</t>
  </si>
  <si>
    <t>12/11/1990</t>
  </si>
  <si>
    <t>3/13/2023</t>
  </si>
  <si>
    <t>5/22/2017</t>
  </si>
  <si>
    <t>5/20/2002</t>
  </si>
  <si>
    <t>6/16/2014</t>
  </si>
  <si>
    <t>Land Agent I - LTA</t>
  </si>
  <si>
    <t>Perez, Mara E.H. (LTA) Land Admin</t>
  </si>
  <si>
    <t>4/8/2024</t>
  </si>
  <si>
    <t>VACANT 4/7/24 (Tainatongo, C.)</t>
  </si>
  <si>
    <t>12/11/2023</t>
  </si>
  <si>
    <t>Sanchez II, Edward M.</t>
  </si>
  <si>
    <t>VACANT 4/7/24 (Sanchez, E.)</t>
  </si>
  <si>
    <t>VACANT 3/26/14 (Cruz, C.)</t>
  </si>
  <si>
    <t>Tainatongo, Candice P.I.</t>
  </si>
  <si>
    <t>Meno, Kyle P.D.</t>
  </si>
  <si>
    <t>Tainatongo, Candice P.I. (LTA) Records</t>
  </si>
  <si>
    <t>Resignation</t>
  </si>
  <si>
    <t>Conversion to Permanent effective 10/23/2023</t>
  </si>
  <si>
    <t>Termination</t>
  </si>
  <si>
    <t>Termination - Exp of Appt.</t>
  </si>
  <si>
    <t>Garcia, Thomas J. (LTA) Land Records</t>
  </si>
  <si>
    <t>Conversion to Permanent effective 4/8/2024</t>
  </si>
  <si>
    <t>Probational Endgineering Aide II effective 12/11/2023</t>
  </si>
  <si>
    <t>Probational Endgineering Aide III effective 11/5/2023</t>
  </si>
  <si>
    <t xml:space="preserve">Ferreria, Jolyne G.M. (LTA) Records </t>
  </si>
  <si>
    <t>Angeles, Andrea C. (LTA) Survey</t>
  </si>
  <si>
    <t>Flores, Maguaiya D. (LTA) Records</t>
  </si>
  <si>
    <t>Sanchez II, Edward M. (LTA) Plannng</t>
  </si>
  <si>
    <t>Enaligo, Jenali Joy K. (LTA) Survey</t>
  </si>
  <si>
    <t>Okada, Jerome S. (LTA) Survey</t>
  </si>
  <si>
    <t xml:space="preserve">Flores, Joseph C. (LTA) Survey </t>
  </si>
  <si>
    <t>Mendiola, Yvonne D. (LTA) Records</t>
  </si>
  <si>
    <t>Meno, Kyle P.D. (LTA) GIS/LIS</t>
  </si>
  <si>
    <t>Conversion to Permanent effective 12/21/2023</t>
  </si>
  <si>
    <t>Agulto, Makaila M. (TA) Records</t>
  </si>
  <si>
    <t>De Vera, Eugene M. (TA) Records</t>
  </si>
  <si>
    <t>Probational Data Control Clerk II effective 4/8/2024</t>
  </si>
  <si>
    <t>Mendiola, Yvonne D.S.</t>
  </si>
  <si>
    <t>6/6/2022-9/29/2023 (1.3.23)</t>
  </si>
  <si>
    <t>8/16/2022-10/7/2022 (0.1.21)</t>
  </si>
  <si>
    <t>12/5/2022-1/27/2023 (0.1.22)</t>
  </si>
  <si>
    <t>6/20/2022-9/29/2023 (1.3.9)</t>
  </si>
  <si>
    <t>2/21/2022-2/20/2023 (1.0.0)</t>
  </si>
  <si>
    <t>4/18/2022-12/10/2023 (1.7.22)</t>
  </si>
  <si>
    <t>5/23/2022-11/4/2023 (1.5.12)</t>
  </si>
  <si>
    <t>11/14/2022-4/7/2024 (1.4.24)</t>
  </si>
  <si>
    <t>3/28/2022-4/7/2024 (2.0.10)</t>
  </si>
  <si>
    <t>4/25/2022-12/20/2023 (1.7.25)</t>
  </si>
  <si>
    <t>3/13/2023-10/22/2023 (0.7.9)</t>
  </si>
  <si>
    <t>Term</t>
  </si>
  <si>
    <t>(Year.Month.Days)</t>
  </si>
  <si>
    <t>4/29/2024</t>
  </si>
  <si>
    <t>E-S-5</t>
  </si>
  <si>
    <t>San Miguel Tiston, Rossana D.</t>
  </si>
  <si>
    <t>11/21/2022-6/29/2024 (1.7.8)</t>
  </si>
  <si>
    <t xml:space="preserve">Data Control Clerk I </t>
  </si>
  <si>
    <t>3/8/2023-8/22/2024 (1.3.3)</t>
  </si>
  <si>
    <t>Resignation - Health</t>
  </si>
  <si>
    <t>Resignation - Job Offer</t>
  </si>
  <si>
    <t>Resignation - Relocating</t>
  </si>
  <si>
    <t>Customer Service Representative - LTA</t>
  </si>
  <si>
    <t>NX-11</t>
  </si>
  <si>
    <t>HX-10</t>
  </si>
  <si>
    <t>FX-02</t>
  </si>
  <si>
    <t>JX-09</t>
  </si>
  <si>
    <t>JX-03</t>
  </si>
  <si>
    <t>JX-14</t>
  </si>
  <si>
    <t>LX-12</t>
  </si>
  <si>
    <t>6111001-682-21-2900301</t>
  </si>
  <si>
    <t>OX-10</t>
  </si>
  <si>
    <t>IX-10</t>
  </si>
  <si>
    <t>5222A252900GA202 (per OFB Request)</t>
  </si>
  <si>
    <t>6111001-222-25-2900202</t>
  </si>
  <si>
    <t>5222A252910GA201 (per OFB Request)</t>
  </si>
  <si>
    <t>6111001-222-25-2910201</t>
  </si>
  <si>
    <t>5222A252920RP201 (per OFB Request)</t>
  </si>
  <si>
    <t>6111001-222-25-2920201</t>
  </si>
  <si>
    <t>5222A252930DC201 (per OFB Request)</t>
  </si>
  <si>
    <t>6111001-222-25-2930201</t>
  </si>
  <si>
    <t>5222A252940SE203 (per OFB Request)</t>
  </si>
  <si>
    <t>6111001-222-25-2940203</t>
  </si>
  <si>
    <t>5222A252950DC201 (per OFB Request)</t>
  </si>
  <si>
    <t>6111001-222-25-2950201</t>
  </si>
  <si>
    <t>QX-08</t>
  </si>
  <si>
    <t>OX-06</t>
  </si>
  <si>
    <t>LX-08</t>
  </si>
  <si>
    <t>IX-03</t>
  </si>
  <si>
    <t>(J * 30.77%)</t>
  </si>
  <si>
    <t>9/25/2023-10/25/2024 (1.1.1)</t>
  </si>
  <si>
    <t>VACANT 7/1/24 (Siguenza, D.)</t>
  </si>
  <si>
    <t>VACANT 6/29/24 (Agulto, M.)</t>
  </si>
  <si>
    <t>Probational Cashier II effective 10/28/2024</t>
  </si>
  <si>
    <t>VACANT 9/30/25 (Tuncap, K.)</t>
  </si>
  <si>
    <t>JX-06</t>
  </si>
  <si>
    <t xml:space="preserve">3/28/2022-10/28/2024 (2.7.1) </t>
  </si>
  <si>
    <t>VACANT 10/25/24 (Toves, M.)</t>
  </si>
  <si>
    <t>10/28/2024</t>
  </si>
  <si>
    <t>GENERAL FUND</t>
  </si>
  <si>
    <t>6111001-100-25-2900007</t>
  </si>
  <si>
    <t>5100A252900_ _007</t>
  </si>
  <si>
    <t>De Vera, Eugene M.</t>
  </si>
  <si>
    <t>IX-02</t>
  </si>
  <si>
    <t>Pestanas, Leonora C.</t>
  </si>
  <si>
    <t>VACANT 12/16/24 (Cruz, L.)</t>
  </si>
  <si>
    <t>VACANT 12/6/24 (De Vera, E.)</t>
  </si>
  <si>
    <t>OX-13</t>
  </si>
  <si>
    <t>KX-02</t>
  </si>
  <si>
    <t>General Funds</t>
  </si>
  <si>
    <t>TOTAL General Funds</t>
  </si>
  <si>
    <t>Property Tax Technician II</t>
  </si>
  <si>
    <t>12/16/2024</t>
  </si>
  <si>
    <t>Laguana, Lucy Ann T.</t>
  </si>
  <si>
    <t>Mendiola, Tania M. (LTA) Records</t>
  </si>
  <si>
    <t>Akima, Sabina W. (LTA) Planning</t>
  </si>
  <si>
    <t>Guevara, Theresa D. (TA) Planning</t>
  </si>
  <si>
    <t>Probational Land Abstractor I effective 12/16/2024</t>
  </si>
  <si>
    <t>4/18/2022-12/16/2024 (2.8.8)</t>
  </si>
  <si>
    <t>E-U-05</t>
  </si>
  <si>
    <t>11/14/2022-2/10/2025 (2.2.27)</t>
  </si>
  <si>
    <t>VACANT 2/10/25 (Akima A.)</t>
  </si>
  <si>
    <t>VACANT 1/26/25 (San Jose, C.)</t>
  </si>
  <si>
    <t>FX-04</t>
  </si>
  <si>
    <t>VACANT 3/21/25 (Cruz, L.)</t>
  </si>
  <si>
    <t>LX-01</t>
  </si>
  <si>
    <t>HX-01</t>
  </si>
  <si>
    <t>VACANT 10/28/24 (De Vera, E.)</t>
  </si>
  <si>
    <t>4/3/2023</t>
  </si>
  <si>
    <t>QX-11</t>
  </si>
  <si>
    <t>4/3/2023-3/3/2025 (1.11.0)</t>
  </si>
  <si>
    <t>Transferred LTA from ARPA funds to LSRF</t>
  </si>
  <si>
    <t>VACANT 2/9/20 (Cruz, C.)</t>
  </si>
  <si>
    <t>VACANT 12/16/24 (Mendiola, T.)</t>
  </si>
  <si>
    <t>VACANT 9/20/22 (Tuncap, K)</t>
  </si>
  <si>
    <r>
      <t>VACANT 2/20/23 (Enaligo, J.)</t>
    </r>
    <r>
      <rPr>
        <b/>
        <sz val="8"/>
        <color rgb="FFFF0000"/>
        <rFont val="Times New Roman"/>
        <family val="1"/>
      </rPr>
      <t xml:space="preserve"> </t>
    </r>
  </si>
  <si>
    <t>6/3/2024</t>
  </si>
  <si>
    <t>5/18/2009</t>
  </si>
  <si>
    <t>7/20/2020</t>
  </si>
  <si>
    <t>4/11/2022</t>
  </si>
  <si>
    <t>1/15/2024</t>
  </si>
  <si>
    <t>10/5/2009</t>
  </si>
  <si>
    <t>10/19/2009</t>
  </si>
  <si>
    <t>Urbano, Jessica S.N.</t>
  </si>
  <si>
    <t>Flores, Myrna L.G.</t>
  </si>
  <si>
    <t>4/1/2024-3/31/2025 (1.0.0)</t>
  </si>
  <si>
    <t>3/31/2024</t>
  </si>
  <si>
    <t>JX-04</t>
  </si>
  <si>
    <t>GX-02</t>
  </si>
  <si>
    <t>JX-08</t>
  </si>
  <si>
    <r>
      <t xml:space="preserve">Perez, Mara E.H. </t>
    </r>
    <r>
      <rPr>
        <b/>
        <sz val="8"/>
        <color rgb="FFFF0000"/>
        <rFont val="Times New Roman"/>
        <family val="1"/>
      </rPr>
      <t>(LTA) 3/31/2026</t>
    </r>
  </si>
  <si>
    <r>
      <t xml:space="preserve">Guevara, Theresa D. </t>
    </r>
    <r>
      <rPr>
        <b/>
        <sz val="8"/>
        <color rgb="FFFF0000"/>
        <rFont val="Times New Roman"/>
        <family val="1"/>
      </rPr>
      <t>(LTA) 3/3/2026</t>
    </r>
  </si>
  <si>
    <t>VACANT 4/11/25 (Taguiam, E.)</t>
  </si>
  <si>
    <t>1086 - #7559063, 4/22/2025, Departmental, submitted to BBMR 4/22/2025</t>
  </si>
  <si>
    <t>1029 - #7348078, 3/29/2024. Open, job announcement closed 4/10/2025</t>
  </si>
  <si>
    <t>948 - #7559118, 4/23/2025. Open, submitted to BBMR 4/23/2025</t>
  </si>
  <si>
    <t>HX-15</t>
  </si>
  <si>
    <t>NX-05</t>
  </si>
  <si>
    <t>VACANT 5/30/25 (Mendiola, T.)</t>
  </si>
  <si>
    <t>OX-18</t>
  </si>
  <si>
    <t>Perf Eval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</si>
</sst>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_);[Red]\(0\)"/>
    <numFmt numFmtId="166" formatCode="0_);\(0\)"/>
    <numFmt numFmtId="167" formatCode="0.0"/>
  </numFmts>
  <fonts count="25">
    <font>
      <sz val="12"/>
      <name val="SWISS"/>
    </font>
    <font>
      <b/>
      <sz val="8"/>
      <color indexed="8"/>
      <name val="SWISS"/>
    </font>
    <font>
      <sz val="8"/>
      <color indexed="8"/>
      <name val="SWISS"/>
    </font>
    <font>
      <b/>
      <sz val="8"/>
      <color indexed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b/>
      <sz val="12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SWISS"/>
    </font>
    <font>
      <b/>
      <sz val="11"/>
      <color indexed="8"/>
      <name val="Times New Roman"/>
      <family val="1"/>
    </font>
    <font>
      <sz val="12"/>
      <name val="SWISS"/>
    </font>
    <font>
      <sz val="12"/>
      <name val="Arial"/>
      <family val="2"/>
    </font>
    <font>
      <sz val="10"/>
      <name val="SWISS"/>
    </font>
    <font>
      <b/>
      <u/>
      <sz val="8"/>
      <color indexed="8"/>
      <name val="Times New Roman"/>
      <family val="1"/>
    </font>
    <font>
      <b/>
      <strike/>
      <sz val="8"/>
      <color indexed="8"/>
      <name val="Times New Roman"/>
      <family val="1"/>
    </font>
    <font>
      <b/>
      <sz val="8"/>
      <color theme="0"/>
      <name val="Times New Roman"/>
      <family val="1"/>
    </font>
    <font>
      <b/>
      <sz val="8"/>
      <name val="SWISS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u/>
      <sz val="8"/>
      <color indexed="8"/>
      <name val="SWISS"/>
    </font>
    <font>
      <sz val="12"/>
      <color rgb="FF1F1F1F"/>
      <name val="Arial"/>
      <family val="2"/>
    </font>
  </fonts>
  <fills count="11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</borders>
  <cellStyleXfs count="3">
    <xf numFmtId="37" fontId="0" fillId="0" borderId="0"/>
    <xf numFmtId="44" fontId="14" fillId="0" borderId="0" applyFont="0" applyFill="0" applyBorder="0" applyAlignment="0" applyProtection="0"/>
    <xf numFmtId="0" fontId="15" fillId="0" borderId="0"/>
  </cellStyleXfs>
  <cellXfs count="284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3" fillId="0" borderId="0" xfId="0" quotePrefix="1" applyFont="1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37" fontId="4" fillId="0" borderId="0" xfId="0" applyFont="1"/>
    <xf numFmtId="5" fontId="3" fillId="0" borderId="1" xfId="0" applyNumberFormat="1" applyFont="1" applyBorder="1"/>
    <xf numFmtId="37" fontId="3" fillId="0" borderId="2" xfId="0" applyFont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37" fontId="3" fillId="2" borderId="1" xfId="0" quotePrefix="1" applyFont="1" applyFill="1" applyBorder="1" applyAlignment="1">
      <alignment horizontal="center"/>
    </xf>
    <xf numFmtId="37" fontId="3" fillId="2" borderId="1" xfId="0" applyFont="1" applyFill="1" applyBorder="1"/>
    <xf numFmtId="37" fontId="3" fillId="0" borderId="1" xfId="0" applyFont="1" applyBorder="1" applyAlignment="1">
      <alignment horizontal="right"/>
    </xf>
    <xf numFmtId="5" fontId="3" fillId="0" borderId="1" xfId="0" applyNumberFormat="1" applyFont="1" applyBorder="1" applyAlignment="1">
      <alignment horizontal="right"/>
    </xf>
    <xf numFmtId="37" fontId="6" fillId="0" borderId="0" xfId="0" applyFont="1"/>
    <xf numFmtId="37" fontId="7" fillId="0" borderId="0" xfId="0" applyFont="1" applyAlignment="1">
      <alignment horizontal="center"/>
    </xf>
    <xf numFmtId="37" fontId="8" fillId="0" borderId="0" xfId="0" applyFont="1"/>
    <xf numFmtId="37" fontId="3" fillId="3" borderId="3" xfId="0" applyFont="1" applyFill="1" applyBorder="1" applyAlignment="1">
      <alignment horizontal="center"/>
    </xf>
    <xf numFmtId="37" fontId="3" fillId="3" borderId="4" xfId="0" applyFont="1" applyFill="1" applyBorder="1" applyAlignment="1">
      <alignment horizontal="center"/>
    </xf>
    <xf numFmtId="37" fontId="3" fillId="3" borderId="5" xfId="0" applyFont="1" applyFill="1" applyBorder="1" applyAlignment="1">
      <alignment horizontal="center"/>
    </xf>
    <xf numFmtId="37" fontId="3" fillId="3" borderId="6" xfId="0" applyFont="1" applyFill="1" applyBorder="1" applyAlignment="1">
      <alignment horizontal="center"/>
    </xf>
    <xf numFmtId="37" fontId="3" fillId="3" borderId="7" xfId="0" applyFont="1" applyFill="1" applyBorder="1" applyAlignment="1">
      <alignment horizontal="center"/>
    </xf>
    <xf numFmtId="37" fontId="3" fillId="3" borderId="0" xfId="0" applyFont="1" applyFill="1" applyAlignment="1">
      <alignment horizontal="center"/>
    </xf>
    <xf numFmtId="37" fontId="3" fillId="3" borderId="8" xfId="0" applyFont="1" applyFill="1" applyBorder="1" applyAlignment="1">
      <alignment horizontal="center"/>
    </xf>
    <xf numFmtId="37" fontId="3" fillId="3" borderId="9" xfId="0" applyFont="1" applyFill="1" applyBorder="1" applyAlignment="1">
      <alignment horizontal="center"/>
    </xf>
    <xf numFmtId="37" fontId="3" fillId="3" borderId="10" xfId="0" applyFont="1" applyFill="1" applyBorder="1" applyAlignment="1">
      <alignment horizontal="center"/>
    </xf>
    <xf numFmtId="5" fontId="3" fillId="0" borderId="10" xfId="0" applyNumberFormat="1" applyFont="1" applyBorder="1"/>
    <xf numFmtId="39" fontId="3" fillId="3" borderId="9" xfId="0" applyNumberFormat="1" applyFont="1" applyFill="1" applyBorder="1" applyAlignment="1">
      <alignment horizontal="center"/>
    </xf>
    <xf numFmtId="37" fontId="3" fillId="3" borderId="11" xfId="0" applyFont="1" applyFill="1" applyBorder="1" applyAlignment="1">
      <alignment horizontal="center"/>
    </xf>
    <xf numFmtId="37" fontId="3" fillId="0" borderId="12" xfId="0" quotePrefix="1" applyFont="1" applyBorder="1" applyAlignment="1">
      <alignment horizontal="center"/>
    </xf>
    <xf numFmtId="37" fontId="3" fillId="0" borderId="10" xfId="0" applyFont="1" applyBorder="1"/>
    <xf numFmtId="37" fontId="3" fillId="0" borderId="13" xfId="0" quotePrefix="1" applyFont="1" applyBorder="1" applyAlignment="1">
      <alignment horizontal="center"/>
    </xf>
    <xf numFmtId="37" fontId="3" fillId="4" borderId="14" xfId="0" applyFont="1" applyFill="1" applyBorder="1" applyAlignment="1">
      <alignment horizontal="center"/>
    </xf>
    <xf numFmtId="37" fontId="3" fillId="4" borderId="4" xfId="0" applyFont="1" applyFill="1" applyBorder="1" applyAlignment="1">
      <alignment horizontal="center"/>
    </xf>
    <xf numFmtId="37" fontId="3" fillId="4" borderId="15" xfId="0" applyFont="1" applyFill="1" applyBorder="1" applyAlignment="1">
      <alignment horizontal="center"/>
    </xf>
    <xf numFmtId="37" fontId="3" fillId="4" borderId="16" xfId="0" applyFont="1" applyFill="1" applyBorder="1" applyAlignment="1">
      <alignment horizontal="center"/>
    </xf>
    <xf numFmtId="37" fontId="3" fillId="4" borderId="17" xfId="0" applyFont="1" applyFill="1" applyBorder="1" applyAlignment="1">
      <alignment horizontal="center"/>
    </xf>
    <xf numFmtId="37" fontId="3" fillId="4" borderId="18" xfId="0" applyFont="1" applyFill="1" applyBorder="1" applyAlignment="1">
      <alignment horizontal="center"/>
    </xf>
    <xf numFmtId="37" fontId="3" fillId="4" borderId="19" xfId="0" applyFont="1" applyFill="1" applyBorder="1" applyAlignment="1">
      <alignment horizontal="center"/>
    </xf>
    <xf numFmtId="37" fontId="3" fillId="0" borderId="20" xfId="0" applyFont="1" applyBorder="1"/>
    <xf numFmtId="37" fontId="3" fillId="0" borderId="13" xfId="0" applyFont="1" applyBorder="1"/>
    <xf numFmtId="37" fontId="3" fillId="4" borderId="17" xfId="0" quotePrefix="1" applyFont="1" applyFill="1" applyBorder="1" applyAlignment="1">
      <alignment horizontal="center"/>
    </xf>
    <xf numFmtId="37" fontId="3" fillId="0" borderId="21" xfId="0" quotePrefix="1" applyFont="1" applyBorder="1" applyAlignment="1">
      <alignment horizontal="center"/>
    </xf>
    <xf numFmtId="37" fontId="3" fillId="0" borderId="22" xfId="0" quotePrefix="1" applyFont="1" applyBorder="1" applyAlignment="1">
      <alignment horizontal="center"/>
    </xf>
    <xf numFmtId="37" fontId="3" fillId="4" borderId="23" xfId="0" applyFont="1" applyFill="1" applyBorder="1" applyAlignment="1">
      <alignment horizontal="center"/>
    </xf>
    <xf numFmtId="37" fontId="3" fillId="4" borderId="24" xfId="0" applyFont="1" applyFill="1" applyBorder="1" applyAlignment="1">
      <alignment horizontal="center"/>
    </xf>
    <xf numFmtId="37" fontId="3" fillId="4" borderId="20" xfId="0" applyFont="1" applyFill="1" applyBorder="1" applyAlignment="1">
      <alignment horizontal="center"/>
    </xf>
    <xf numFmtId="37" fontId="3" fillId="4" borderId="25" xfId="0" quotePrefix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7" fontId="1" fillId="0" borderId="0" xfId="0" applyFont="1" applyAlignment="1">
      <alignment horizontal="center"/>
    </xf>
    <xf numFmtId="37" fontId="3" fillId="4" borderId="0" xfId="0" applyFont="1" applyFill="1"/>
    <xf numFmtId="37" fontId="3" fillId="5" borderId="26" xfId="0" applyFont="1" applyFill="1" applyBorder="1" applyAlignment="1">
      <alignment horizontal="centerContinuous"/>
    </xf>
    <xf numFmtId="37" fontId="3" fillId="5" borderId="27" xfId="0" applyFont="1" applyFill="1" applyBorder="1" applyAlignment="1">
      <alignment horizontal="centerContinuous"/>
    </xf>
    <xf numFmtId="37" fontId="3" fillId="5" borderId="28" xfId="0" applyFont="1" applyFill="1" applyBorder="1" applyAlignment="1">
      <alignment horizontal="centerContinuous"/>
    </xf>
    <xf numFmtId="37" fontId="9" fillId="4" borderId="29" xfId="0" applyFont="1" applyFill="1" applyBorder="1" applyAlignment="1">
      <alignment horizontal="center"/>
    </xf>
    <xf numFmtId="37" fontId="3" fillId="0" borderId="30" xfId="0" quotePrefix="1" applyFont="1" applyBorder="1" applyAlignment="1">
      <alignment horizontal="center"/>
    </xf>
    <xf numFmtId="37" fontId="6" fillId="5" borderId="26" xfId="0" applyFont="1" applyFill="1" applyBorder="1" applyAlignment="1">
      <alignment horizontal="centerContinuous"/>
    </xf>
    <xf numFmtId="37" fontId="6" fillId="5" borderId="28" xfId="0" applyFont="1" applyFill="1" applyBorder="1" applyAlignment="1">
      <alignment horizontal="centerContinuous"/>
    </xf>
    <xf numFmtId="37" fontId="6" fillId="0" borderId="21" xfId="0" quotePrefix="1" applyFont="1" applyBorder="1" applyAlignment="1">
      <alignment horizontal="center"/>
    </xf>
    <xf numFmtId="37" fontId="6" fillId="0" borderId="0" xfId="0" quotePrefix="1" applyFont="1" applyAlignment="1">
      <alignment horizontal="center"/>
    </xf>
    <xf numFmtId="37" fontId="6" fillId="0" borderId="12" xfId="0" quotePrefix="1" applyFont="1" applyBorder="1" applyAlignment="1">
      <alignment horizontal="center"/>
    </xf>
    <xf numFmtId="37" fontId="6" fillId="0" borderId="30" xfId="0" quotePrefix="1" applyFont="1" applyBorder="1" applyAlignment="1">
      <alignment horizontal="center"/>
    </xf>
    <xf numFmtId="37" fontId="6" fillId="0" borderId="22" xfId="0" quotePrefix="1" applyFont="1" applyBorder="1" applyAlignment="1">
      <alignment horizontal="center"/>
    </xf>
    <xf numFmtId="37" fontId="10" fillId="0" borderId="0" xfId="0" applyFont="1" applyAlignment="1">
      <alignment horizontal="center"/>
    </xf>
    <xf numFmtId="37" fontId="6" fillId="3" borderId="3" xfId="0" applyFont="1" applyFill="1" applyBorder="1" applyAlignment="1">
      <alignment horizontal="center"/>
    </xf>
    <xf numFmtId="37" fontId="6" fillId="0" borderId="14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16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3" xfId="0" applyFont="1" applyBorder="1" applyAlignment="1">
      <alignment horizontal="center"/>
    </xf>
    <xf numFmtId="37" fontId="6" fillId="0" borderId="23" xfId="0" applyFont="1" applyBorder="1" applyAlignment="1">
      <alignment horizontal="center"/>
    </xf>
    <xf numFmtId="37" fontId="6" fillId="0" borderId="24" xfId="0" applyFont="1" applyBorder="1" applyAlignment="1">
      <alignment horizontal="center"/>
    </xf>
    <xf numFmtId="37" fontId="6" fillId="3" borderId="6" xfId="0" applyFont="1" applyFill="1" applyBorder="1" applyAlignment="1">
      <alignment horizontal="center"/>
    </xf>
    <xf numFmtId="37" fontId="6" fillId="0" borderId="0" xfId="0" applyFont="1" applyAlignment="1">
      <alignment horizontal="center"/>
    </xf>
    <xf numFmtId="37" fontId="6" fillId="0" borderId="20" xfId="0" applyFont="1" applyBorder="1" applyAlignment="1">
      <alignment horizontal="center"/>
    </xf>
    <xf numFmtId="37" fontId="6" fillId="3" borderId="8" xfId="0" applyFont="1" applyFill="1" applyBorder="1" applyAlignment="1">
      <alignment horizontal="center"/>
    </xf>
    <xf numFmtId="37" fontId="6" fillId="3" borderId="11" xfId="0" applyFont="1" applyFill="1" applyBorder="1" applyAlignment="1">
      <alignment horizontal="center"/>
    </xf>
    <xf numFmtId="37" fontId="6" fillId="3" borderId="10" xfId="0" applyFont="1" applyFill="1" applyBorder="1" applyAlignment="1">
      <alignment horizontal="center"/>
    </xf>
    <xf numFmtId="37" fontId="6" fillId="0" borderId="1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5" fontId="6" fillId="0" borderId="10" xfId="0" applyNumberFormat="1" applyFont="1" applyBorder="1"/>
    <xf numFmtId="5" fontId="6" fillId="0" borderId="1" xfId="0" applyNumberFormat="1" applyFont="1" applyBorder="1" applyAlignment="1">
      <alignment horizontal="right"/>
    </xf>
    <xf numFmtId="5" fontId="6" fillId="0" borderId="10" xfId="0" applyNumberFormat="1" applyFont="1" applyBorder="1" applyAlignment="1">
      <alignment horizontal="right"/>
    </xf>
    <xf numFmtId="37" fontId="6" fillId="0" borderId="10" xfId="0" applyFont="1" applyBorder="1"/>
    <xf numFmtId="37" fontId="6" fillId="0" borderId="1" xfId="0" applyFont="1" applyBorder="1" applyAlignment="1">
      <alignment horizontal="right"/>
    </xf>
    <xf numFmtId="37" fontId="6" fillId="2" borderId="1" xfId="0" applyFont="1" applyFill="1" applyBorder="1"/>
    <xf numFmtId="37" fontId="6" fillId="2" borderId="1" xfId="0" quotePrefix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7" fontId="12" fillId="0" borderId="0" xfId="0" applyFont="1"/>
    <xf numFmtId="37" fontId="13" fillId="0" borderId="0" xfId="0" applyFont="1"/>
    <xf numFmtId="37" fontId="6" fillId="0" borderId="10" xfId="0" quotePrefix="1" applyFont="1" applyBorder="1" applyAlignment="1">
      <alignment horizontal="center"/>
    </xf>
    <xf numFmtId="14" fontId="6" fillId="0" borderId="10" xfId="0" quotePrefix="1" applyNumberFormat="1" applyFont="1" applyBorder="1" applyAlignment="1">
      <alignment horizontal="center"/>
    </xf>
    <xf numFmtId="38" fontId="6" fillId="0" borderId="10" xfId="0" applyNumberFormat="1" applyFont="1" applyBorder="1"/>
    <xf numFmtId="49" fontId="6" fillId="0" borderId="16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38" fontId="6" fillId="0" borderId="31" xfId="0" applyNumberFormat="1" applyFont="1" applyBorder="1"/>
    <xf numFmtId="49" fontId="6" fillId="0" borderId="31" xfId="0" applyNumberFormat="1" applyFont="1" applyBorder="1" applyAlignment="1">
      <alignment horizontal="center"/>
    </xf>
    <xf numFmtId="14" fontId="6" fillId="0" borderId="31" xfId="0" quotePrefix="1" applyNumberFormat="1" applyFont="1" applyBorder="1" applyAlignment="1">
      <alignment horizontal="center"/>
    </xf>
    <xf numFmtId="37" fontId="6" fillId="5" borderId="27" xfId="0" applyFont="1" applyFill="1" applyBorder="1" applyAlignment="1">
      <alignment horizontal="centerContinuous"/>
    </xf>
    <xf numFmtId="37" fontId="6" fillId="0" borderId="13" xfId="0" applyFont="1" applyBorder="1"/>
    <xf numFmtId="37" fontId="6" fillId="0" borderId="20" xfId="0" applyFont="1" applyBorder="1"/>
    <xf numFmtId="37" fontId="6" fillId="0" borderId="13" xfId="0" quotePrefix="1" applyFont="1" applyBorder="1" applyAlignment="1">
      <alignment horizontal="center"/>
    </xf>
    <xf numFmtId="37" fontId="6" fillId="3" borderId="33" xfId="0" applyFont="1" applyFill="1" applyBorder="1" applyAlignment="1">
      <alignment horizontal="center"/>
    </xf>
    <xf numFmtId="37" fontId="6" fillId="0" borderId="15" xfId="0" applyFont="1" applyBorder="1" applyAlignment="1">
      <alignment horizontal="center"/>
    </xf>
    <xf numFmtId="37" fontId="6" fillId="3" borderId="9" xfId="0" applyFont="1" applyFill="1" applyBorder="1" applyAlignment="1">
      <alignment horizontal="center"/>
    </xf>
    <xf numFmtId="37" fontId="6" fillId="0" borderId="17" xfId="0" applyFont="1" applyBorder="1" applyAlignment="1">
      <alignment horizontal="center"/>
    </xf>
    <xf numFmtId="37" fontId="6" fillId="0" borderId="18" xfId="0" applyFont="1" applyBorder="1" applyAlignment="1">
      <alignment horizontal="center"/>
    </xf>
    <xf numFmtId="37" fontId="6" fillId="0" borderId="19" xfId="0" applyFont="1" applyBorder="1" applyAlignment="1">
      <alignment horizontal="center"/>
    </xf>
    <xf numFmtId="37" fontId="6" fillId="0" borderId="29" xfId="0" applyFont="1" applyBorder="1" applyAlignment="1">
      <alignment horizontal="center"/>
    </xf>
    <xf numFmtId="37" fontId="6" fillId="0" borderId="11" xfId="0" applyFont="1" applyBorder="1" applyAlignment="1">
      <alignment horizontal="center"/>
    </xf>
    <xf numFmtId="37" fontId="6" fillId="0" borderId="10" xfId="0" applyFont="1" applyBorder="1" applyAlignment="1">
      <alignment horizontal="center"/>
    </xf>
    <xf numFmtId="39" fontId="6" fillId="0" borderId="9" xfId="0" applyNumberFormat="1" applyFont="1" applyBorder="1" applyAlignment="1">
      <alignment horizontal="center"/>
    </xf>
    <xf numFmtId="37" fontId="6" fillId="0" borderId="17" xfId="0" quotePrefix="1" applyFont="1" applyBorder="1" applyAlignment="1">
      <alignment horizontal="center"/>
    </xf>
    <xf numFmtId="37" fontId="6" fillId="0" borderId="25" xfId="0" quotePrefix="1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3" fillId="0" borderId="10" xfId="0" applyFont="1" applyBorder="1" applyAlignment="1">
      <alignment horizontal="center"/>
    </xf>
    <xf numFmtId="1" fontId="3" fillId="0" borderId="10" xfId="0" applyNumberFormat="1" applyFont="1" applyBorder="1"/>
    <xf numFmtId="37" fontId="3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1" fillId="0" borderId="0" xfId="0" applyFont="1" applyProtection="1">
      <protection locked="0"/>
    </xf>
    <xf numFmtId="37" fontId="2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0" fillId="0" borderId="0" xfId="0" applyProtection="1">
      <protection locked="0"/>
    </xf>
    <xf numFmtId="37" fontId="7" fillId="0" borderId="0" xfId="0" applyFont="1" applyAlignment="1" applyProtection="1">
      <alignment horizontal="center"/>
      <protection locked="0"/>
    </xf>
    <xf numFmtId="39" fontId="3" fillId="3" borderId="9" xfId="0" applyNumberFormat="1" applyFont="1" applyFill="1" applyBorder="1" applyAlignment="1" applyProtection="1">
      <alignment horizontal="center"/>
      <protection locked="0"/>
    </xf>
    <xf numFmtId="37" fontId="3" fillId="0" borderId="1" xfId="0" applyFont="1" applyBorder="1" applyAlignment="1" applyProtection="1">
      <alignment horizontal="center"/>
      <protection locked="0"/>
    </xf>
    <xf numFmtId="37" fontId="3" fillId="2" borderId="1" xfId="0" applyFont="1" applyFill="1" applyBorder="1" applyProtection="1">
      <protection locked="0"/>
    </xf>
    <xf numFmtId="37" fontId="3" fillId="0" borderId="2" xfId="0" applyFont="1" applyBorder="1" applyAlignment="1" applyProtection="1">
      <alignment horizontal="center"/>
      <protection locked="0"/>
    </xf>
    <xf numFmtId="37" fontId="3" fillId="2" borderId="1" xfId="0" quotePrefix="1" applyFont="1" applyFill="1" applyBorder="1" applyAlignment="1" applyProtection="1">
      <alignment horizontal="center"/>
      <protection locked="0"/>
    </xf>
    <xf numFmtId="6" fontId="3" fillId="0" borderId="1" xfId="0" applyNumberFormat="1" applyFont="1" applyBorder="1" applyProtection="1">
      <protection locked="0"/>
    </xf>
    <xf numFmtId="10" fontId="3" fillId="2" borderId="1" xfId="0" quotePrefix="1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>
      <alignment horizontal="center"/>
    </xf>
    <xf numFmtId="5" fontId="3" fillId="0" borderId="1" xfId="1" applyNumberFormat="1" applyFont="1" applyFill="1" applyBorder="1" applyProtection="1"/>
    <xf numFmtId="49" fontId="3" fillId="0" borderId="2" xfId="0" applyNumberFormat="1" applyFont="1" applyBorder="1" applyAlignment="1">
      <alignment horizontal="center"/>
    </xf>
    <xf numFmtId="37" fontId="3" fillId="0" borderId="1" xfId="1" applyNumberFormat="1" applyFont="1" applyFill="1" applyBorder="1" applyProtection="1"/>
    <xf numFmtId="14" fontId="3" fillId="0" borderId="10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right"/>
    </xf>
    <xf numFmtId="37" fontId="3" fillId="0" borderId="10" xfId="1" applyNumberFormat="1" applyFont="1" applyFill="1" applyBorder="1" applyProtection="1"/>
    <xf numFmtId="49" fontId="3" fillId="0" borderId="9" xfId="0" applyNumberFormat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/>
    </xf>
    <xf numFmtId="37" fontId="13" fillId="0" borderId="0" xfId="0" applyFont="1" applyProtection="1">
      <protection locked="0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5" fontId="6" fillId="0" borderId="10" xfId="0" applyNumberFormat="1" applyFont="1" applyBorder="1"/>
    <xf numFmtId="37" fontId="6" fillId="0" borderId="31" xfId="0" quotePrefix="1" applyFont="1" applyBorder="1" applyAlignment="1">
      <alignment horizontal="center"/>
    </xf>
    <xf numFmtId="49" fontId="10" fillId="8" borderId="10" xfId="0" applyNumberFormat="1" applyFont="1" applyFill="1" applyBorder="1" applyAlignment="1">
      <alignment horizontal="center" vertical="center"/>
    </xf>
    <xf numFmtId="37" fontId="10" fillId="0" borderId="0" xfId="0" applyFont="1"/>
    <xf numFmtId="37" fontId="16" fillId="0" borderId="0" xfId="0" applyFont="1"/>
    <xf numFmtId="49" fontId="3" fillId="0" borderId="34" xfId="0" applyNumberFormat="1" applyFont="1" applyBorder="1" applyAlignment="1">
      <alignment horizontal="center"/>
    </xf>
    <xf numFmtId="166" fontId="3" fillId="0" borderId="10" xfId="0" applyNumberFormat="1" applyFont="1" applyBorder="1"/>
    <xf numFmtId="37" fontId="3" fillId="0" borderId="4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37" fontId="17" fillId="0" borderId="0" xfId="0" applyFont="1" applyAlignment="1">
      <alignment horizontal="center"/>
    </xf>
    <xf numFmtId="10" fontId="3" fillId="0" borderId="0" xfId="0" applyNumberFormat="1" applyFont="1"/>
    <xf numFmtId="0" fontId="3" fillId="0" borderId="10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0" fontId="3" fillId="9" borderId="1" xfId="0" quotePrefix="1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37" fontId="3" fillId="9" borderId="1" xfId="1" applyNumberFormat="1" applyFont="1" applyFill="1" applyBorder="1" applyProtection="1"/>
    <xf numFmtId="37" fontId="3" fillId="9" borderId="1" xfId="0" applyFont="1" applyFill="1" applyBorder="1"/>
    <xf numFmtId="166" fontId="3" fillId="9" borderId="10" xfId="0" applyNumberFormat="1" applyFont="1" applyFill="1" applyBorder="1"/>
    <xf numFmtId="14" fontId="3" fillId="9" borderId="1" xfId="0" applyNumberFormat="1" applyFont="1" applyFill="1" applyBorder="1" applyAlignment="1">
      <alignment horizontal="center"/>
    </xf>
    <xf numFmtId="37" fontId="3" fillId="9" borderId="10" xfId="0" applyFont="1" applyFill="1" applyBorder="1"/>
    <xf numFmtId="37" fontId="3" fillId="9" borderId="1" xfId="0" applyFont="1" applyFill="1" applyBorder="1" applyAlignment="1">
      <alignment horizontal="right"/>
    </xf>
    <xf numFmtId="49" fontId="19" fillId="7" borderId="10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37" fontId="3" fillId="8" borderId="1" xfId="1" applyNumberFormat="1" applyFont="1" applyFill="1" applyBorder="1" applyProtection="1"/>
    <xf numFmtId="37" fontId="3" fillId="8" borderId="1" xfId="0" applyFont="1" applyFill="1" applyBorder="1"/>
    <xf numFmtId="37" fontId="3" fillId="8" borderId="10" xfId="0" applyFont="1" applyFill="1" applyBorder="1"/>
    <xf numFmtId="14" fontId="3" fillId="8" borderId="1" xfId="0" applyNumberFormat="1" applyFont="1" applyFill="1" applyBorder="1" applyAlignment="1">
      <alignment horizontal="center"/>
    </xf>
    <xf numFmtId="37" fontId="3" fillId="8" borderId="1" xfId="0" applyFont="1" applyFill="1" applyBorder="1" applyAlignment="1">
      <alignment horizontal="right"/>
    </xf>
    <xf numFmtId="37" fontId="4" fillId="8" borderId="0" xfId="0" applyFont="1" applyFill="1" applyProtection="1">
      <protection locked="0"/>
    </xf>
    <xf numFmtId="37" fontId="1" fillId="8" borderId="0" xfId="0" applyFont="1" applyFill="1" applyProtection="1">
      <protection locked="0"/>
    </xf>
    <xf numFmtId="0" fontId="3" fillId="9" borderId="1" xfId="0" applyNumberFormat="1" applyFont="1" applyFill="1" applyBorder="1" applyAlignment="1">
      <alignment horizontal="center"/>
    </xf>
    <xf numFmtId="37" fontId="1" fillId="8" borderId="0" xfId="0" applyFont="1" applyFill="1"/>
    <xf numFmtId="37" fontId="4" fillId="10" borderId="0" xfId="0" applyFont="1" applyFill="1" applyProtection="1">
      <protection locked="0"/>
    </xf>
    <xf numFmtId="37" fontId="1" fillId="10" borderId="0" xfId="0" applyFont="1" applyFill="1" applyProtection="1">
      <protection locked="0"/>
    </xf>
    <xf numFmtId="49" fontId="3" fillId="0" borderId="2" xfId="0" applyNumberFormat="1" applyFont="1" applyBorder="1" applyAlignment="1">
      <alignment horizontal="center" wrapText="1"/>
    </xf>
    <xf numFmtId="164" fontId="1" fillId="0" borderId="0" xfId="0" applyNumberFormat="1" applyFont="1"/>
    <xf numFmtId="49" fontId="19" fillId="0" borderId="10" xfId="0" applyNumberFormat="1" applyFont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37" fontId="8" fillId="0" borderId="0" xfId="0" applyFont="1" applyProtection="1">
      <protection locked="0"/>
    </xf>
    <xf numFmtId="37" fontId="3" fillId="0" borderId="0" xfId="0" applyFont="1" applyAlignment="1" applyProtection="1">
      <alignment horizontal="center"/>
      <protection locked="0"/>
    </xf>
    <xf numFmtId="37" fontId="3" fillId="5" borderId="26" xfId="0" applyFont="1" applyFill="1" applyBorder="1" applyAlignment="1" applyProtection="1">
      <alignment horizontal="centerContinuous"/>
      <protection locked="0"/>
    </xf>
    <xf numFmtId="37" fontId="3" fillId="5" borderId="27" xfId="0" applyFont="1" applyFill="1" applyBorder="1" applyAlignment="1" applyProtection="1">
      <alignment horizontal="centerContinuous"/>
      <protection locked="0"/>
    </xf>
    <xf numFmtId="37" fontId="3" fillId="5" borderId="28" xfId="0" applyFont="1" applyFill="1" applyBorder="1" applyAlignment="1" applyProtection="1">
      <alignment horizontal="centerContinuous"/>
      <protection locked="0"/>
    </xf>
    <xf numFmtId="37" fontId="3" fillId="0" borderId="13" xfId="0" applyFont="1" applyBorder="1" applyProtection="1">
      <protection locked="0"/>
    </xf>
    <xf numFmtId="37" fontId="3" fillId="0" borderId="20" xfId="0" applyFont="1" applyBorder="1" applyProtection="1">
      <protection locked="0"/>
    </xf>
    <xf numFmtId="37" fontId="3" fillId="0" borderId="13" xfId="0" quotePrefix="1" applyFont="1" applyBorder="1" applyAlignment="1" applyProtection="1">
      <alignment horizontal="center"/>
      <protection locked="0"/>
    </xf>
    <xf numFmtId="37" fontId="3" fillId="0" borderId="21" xfId="0" quotePrefix="1" applyFont="1" applyBorder="1" applyAlignment="1" applyProtection="1">
      <alignment horizontal="center"/>
      <protection locked="0"/>
    </xf>
    <xf numFmtId="37" fontId="3" fillId="0" borderId="0" xfId="0" quotePrefix="1" applyFont="1" applyAlignment="1" applyProtection="1">
      <alignment horizontal="center"/>
      <protection locked="0"/>
    </xf>
    <xf numFmtId="37" fontId="3" fillId="0" borderId="12" xfId="0" quotePrefix="1" applyFont="1" applyBorder="1" applyAlignment="1" applyProtection="1">
      <alignment horizontal="center"/>
      <protection locked="0"/>
    </xf>
    <xf numFmtId="37" fontId="3" fillId="0" borderId="30" xfId="0" quotePrefix="1" applyFont="1" applyBorder="1" applyAlignment="1" applyProtection="1">
      <alignment horizontal="center"/>
      <protection locked="0"/>
    </xf>
    <xf numFmtId="37" fontId="3" fillId="0" borderId="22" xfId="0" quotePrefix="1" applyFont="1" applyBorder="1" applyAlignment="1" applyProtection="1">
      <alignment horizontal="center"/>
      <protection locked="0"/>
    </xf>
    <xf numFmtId="37" fontId="3" fillId="3" borderId="3" xfId="0" applyFont="1" applyFill="1" applyBorder="1" applyAlignment="1" applyProtection="1">
      <alignment horizontal="center"/>
      <protection locked="0"/>
    </xf>
    <xf numFmtId="37" fontId="3" fillId="4" borderId="14" xfId="0" applyFont="1" applyFill="1" applyBorder="1" applyAlignment="1" applyProtection="1">
      <alignment horizontal="center"/>
      <protection locked="0"/>
    </xf>
    <xf numFmtId="37" fontId="3" fillId="4" borderId="0" xfId="0" applyFont="1" applyFill="1" applyProtection="1">
      <protection locked="0"/>
    </xf>
    <xf numFmtId="37" fontId="3" fillId="4" borderId="4" xfId="0" applyFont="1" applyFill="1" applyBorder="1" applyAlignment="1" applyProtection="1">
      <alignment horizontal="center"/>
      <protection locked="0"/>
    </xf>
    <xf numFmtId="37" fontId="3" fillId="4" borderId="16" xfId="0" applyFont="1" applyFill="1" applyBorder="1" applyAlignment="1" applyProtection="1">
      <alignment horizontal="center"/>
      <protection locked="0"/>
    </xf>
    <xf numFmtId="37" fontId="3" fillId="3" borderId="5" xfId="0" applyFont="1" applyFill="1" applyBorder="1" applyAlignment="1" applyProtection="1">
      <alignment horizontal="center"/>
      <protection locked="0"/>
    </xf>
    <xf numFmtId="37" fontId="3" fillId="4" borderId="23" xfId="0" applyFont="1" applyFill="1" applyBorder="1" applyAlignment="1" applyProtection="1">
      <alignment horizontal="center"/>
      <protection locked="0"/>
    </xf>
    <xf numFmtId="37" fontId="3" fillId="4" borderId="24" xfId="0" applyFont="1" applyFill="1" applyBorder="1" applyAlignment="1" applyProtection="1">
      <alignment horizontal="center"/>
      <protection locked="0"/>
    </xf>
    <xf numFmtId="37" fontId="3" fillId="3" borderId="6" xfId="0" applyFont="1" applyFill="1" applyBorder="1" applyAlignment="1" applyProtection="1">
      <alignment horizontal="center"/>
      <protection locked="0"/>
    </xf>
    <xf numFmtId="37" fontId="1" fillId="0" borderId="0" xfId="0" applyFont="1" applyAlignment="1" applyProtection="1">
      <alignment horizontal="center"/>
      <protection locked="0"/>
    </xf>
    <xf numFmtId="37" fontId="3" fillId="3" borderId="7" xfId="0" applyFont="1" applyFill="1" applyBorder="1" applyAlignment="1" applyProtection="1">
      <alignment horizontal="center"/>
      <protection locked="0"/>
    </xf>
    <xf numFmtId="37" fontId="3" fillId="4" borderId="15" xfId="0" applyFont="1" applyFill="1" applyBorder="1" applyAlignment="1" applyProtection="1">
      <alignment horizontal="center"/>
      <protection locked="0"/>
    </xf>
    <xf numFmtId="37" fontId="3" fillId="3" borderId="0" xfId="0" applyFont="1" applyFill="1" applyAlignment="1" applyProtection="1">
      <alignment horizontal="center"/>
      <protection locked="0"/>
    </xf>
    <xf numFmtId="37" fontId="3" fillId="3" borderId="4" xfId="0" applyFont="1" applyFill="1" applyBorder="1" applyAlignment="1" applyProtection="1">
      <alignment horizontal="center"/>
      <protection locked="0"/>
    </xf>
    <xf numFmtId="37" fontId="3" fillId="4" borderId="20" xfId="0" applyFont="1" applyFill="1" applyBorder="1" applyAlignment="1" applyProtection="1">
      <alignment horizontal="center"/>
      <protection locked="0"/>
    </xf>
    <xf numFmtId="37" fontId="3" fillId="3" borderId="8" xfId="0" applyFont="1" applyFill="1" applyBorder="1" applyAlignment="1" applyProtection="1">
      <alignment horizontal="center"/>
      <protection locked="0"/>
    </xf>
    <xf numFmtId="37" fontId="3" fillId="3" borderId="9" xfId="0" applyFont="1" applyFill="1" applyBorder="1" applyAlignment="1" applyProtection="1">
      <alignment horizontal="center"/>
      <protection locked="0"/>
    </xf>
    <xf numFmtId="37" fontId="3" fillId="4" borderId="17" xfId="0" applyFont="1" applyFill="1" applyBorder="1" applyAlignment="1" applyProtection="1">
      <alignment horizontal="center"/>
      <protection locked="0"/>
    </xf>
    <xf numFmtId="37" fontId="3" fillId="4" borderId="18" xfId="0" applyFont="1" applyFill="1" applyBorder="1" applyAlignment="1" applyProtection="1">
      <alignment horizontal="center"/>
      <protection locked="0"/>
    </xf>
    <xf numFmtId="37" fontId="3" fillId="3" borderId="11" xfId="0" applyFont="1" applyFill="1" applyBorder="1" applyAlignment="1" applyProtection="1">
      <alignment horizontal="center"/>
      <protection locked="0"/>
    </xf>
    <xf numFmtId="37" fontId="3" fillId="3" borderId="10" xfId="0" applyFont="1" applyFill="1" applyBorder="1" applyAlignment="1" applyProtection="1">
      <alignment horizontal="center"/>
      <protection locked="0"/>
    </xf>
    <xf numFmtId="37" fontId="3" fillId="4" borderId="17" xfId="0" quotePrefix="1" applyFont="1" applyFill="1" applyBorder="1" applyAlignment="1" applyProtection="1">
      <alignment horizontal="center"/>
      <protection locked="0"/>
    </xf>
    <xf numFmtId="37" fontId="3" fillId="4" borderId="25" xfId="0" quotePrefix="1" applyFont="1" applyFill="1" applyBorder="1" applyAlignment="1" applyProtection="1">
      <alignment horizontal="center"/>
      <protection locked="0"/>
    </xf>
    <xf numFmtId="37" fontId="23" fillId="0" borderId="0" xfId="0" applyFont="1" applyProtection="1">
      <protection locked="0"/>
    </xf>
    <xf numFmtId="37" fontId="20" fillId="0" borderId="0" xfId="0" applyFont="1" applyProtection="1">
      <protection locked="0"/>
    </xf>
    <xf numFmtId="38" fontId="6" fillId="0" borderId="3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37" fontId="22" fillId="0" borderId="1" xfId="0" applyFont="1" applyBorder="1" applyAlignment="1">
      <alignment horizontal="right"/>
    </xf>
    <xf numFmtId="0" fontId="7" fillId="0" borderId="10" xfId="0" applyNumberFormat="1" applyFont="1" applyBorder="1" applyAlignment="1">
      <alignment horizontal="center"/>
    </xf>
    <xf numFmtId="167" fontId="3" fillId="0" borderId="10" xfId="0" applyNumberFormat="1" applyFont="1" applyBorder="1"/>
    <xf numFmtId="0" fontId="7" fillId="0" borderId="1" xfId="0" quotePrefix="1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 wrapText="1"/>
    </xf>
    <xf numFmtId="37" fontId="3" fillId="2" borderId="2" xfId="0" applyFont="1" applyFill="1" applyBorder="1"/>
    <xf numFmtId="37" fontId="3" fillId="2" borderId="2" xfId="0" applyFont="1" applyFill="1" applyBorder="1" applyProtection="1">
      <protection locked="0"/>
    </xf>
    <xf numFmtId="49" fontId="7" fillId="0" borderId="1" xfId="0" applyNumberFormat="1" applyFont="1" applyBorder="1" applyAlignment="1">
      <alignment horizontal="center" wrapText="1"/>
    </xf>
    <xf numFmtId="37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37" fontId="24" fillId="0" borderId="0" xfId="0" applyFont="1"/>
    <xf numFmtId="14" fontId="3" fillId="0" borderId="0" xfId="0" applyNumberFormat="1" applyFont="1" applyProtection="1">
      <protection locked="0"/>
    </xf>
    <xf numFmtId="37" fontId="3" fillId="0" borderId="0" xfId="0" quotePrefix="1" applyFont="1" applyProtection="1">
      <protection locked="0"/>
    </xf>
    <xf numFmtId="14" fontId="3" fillId="0" borderId="10" xfId="0" applyNumberFormat="1" applyFont="1" applyBorder="1"/>
    <xf numFmtId="37" fontId="3" fillId="0" borderId="1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37" fontId="3" fillId="0" borderId="0" xfId="0" applyFont="1" applyAlignment="1" applyProtection="1">
      <alignment horizontal="left"/>
      <protection locked="0"/>
    </xf>
    <xf numFmtId="37" fontId="3" fillId="0" borderId="10" xfId="0" applyFont="1" applyBorder="1" applyAlignment="1">
      <alignment horizontal="right"/>
    </xf>
    <xf numFmtId="37" fontId="18" fillId="0" borderId="1" xfId="0" applyFont="1" applyBorder="1"/>
    <xf numFmtId="37" fontId="3" fillId="0" borderId="16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 wrapText="1"/>
    </xf>
    <xf numFmtId="37" fontId="6" fillId="6" borderId="0" xfId="0" applyFont="1" applyFill="1"/>
    <xf numFmtId="166" fontId="3" fillId="0" borderId="1" xfId="0" applyNumberFormat="1" applyFont="1" applyBorder="1"/>
    <xf numFmtId="6" fontId="3" fillId="0" borderId="1" xfId="0" applyNumberFormat="1" applyFont="1" applyBorder="1"/>
    <xf numFmtId="6" fontId="3" fillId="0" borderId="1" xfId="0" applyNumberFormat="1" applyFont="1" applyBorder="1" applyAlignment="1">
      <alignment horizontal="center"/>
    </xf>
    <xf numFmtId="6" fontId="3" fillId="0" borderId="10" xfId="0" applyNumberFormat="1" applyFont="1" applyBorder="1"/>
    <xf numFmtId="6" fontId="3" fillId="0" borderId="1" xfId="0" applyNumberFormat="1" applyFont="1" applyBorder="1" applyAlignment="1">
      <alignment horizontal="right"/>
    </xf>
    <xf numFmtId="5" fontId="7" fillId="0" borderId="1" xfId="1" applyNumberFormat="1" applyFont="1" applyFill="1" applyBorder="1" applyProtection="1"/>
    <xf numFmtId="5" fontId="7" fillId="0" borderId="10" xfId="0" applyNumberFormat="1" applyFont="1" applyBorder="1"/>
    <xf numFmtId="49" fontId="3" fillId="0" borderId="16" xfId="0" applyNumberFormat="1" applyFont="1" applyBorder="1" applyAlignment="1">
      <alignment horizontal="center" wrapText="1"/>
    </xf>
    <xf numFmtId="14" fontId="3" fillId="6" borderId="1" xfId="0" applyNumberFormat="1" applyFont="1" applyFill="1" applyBorder="1" applyAlignment="1">
      <alignment horizontal="center"/>
    </xf>
    <xf numFmtId="14" fontId="7" fillId="6" borderId="10" xfId="0" applyNumberFormat="1" applyFont="1" applyFill="1" applyBorder="1" applyAlignment="1">
      <alignment horizontal="center"/>
    </xf>
    <xf numFmtId="14" fontId="3" fillId="10" borderId="1" xfId="0" applyNumberFormat="1" applyFont="1" applyFill="1" applyBorder="1" applyAlignment="1">
      <alignment horizontal="center"/>
    </xf>
    <xf numFmtId="37" fontId="3" fillId="8" borderId="10" xfId="1" applyNumberFormat="1" applyFont="1" applyFill="1" applyBorder="1" applyProtection="1"/>
    <xf numFmtId="0" fontId="3" fillId="8" borderId="10" xfId="0" applyNumberFormat="1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37" fontId="0" fillId="8" borderId="0" xfId="0" applyFill="1"/>
    <xf numFmtId="0" fontId="7" fillId="8" borderId="1" xfId="0" applyNumberFormat="1" applyFont="1" applyFill="1" applyBorder="1" applyAlignment="1">
      <alignment horizontal="center"/>
    </xf>
    <xf numFmtId="37" fontId="6" fillId="0" borderId="5" xfId="0" applyFont="1" applyBorder="1" applyAlignment="1">
      <alignment horizontal="center" vertical="center"/>
    </xf>
    <xf numFmtId="37" fontId="11" fillId="0" borderId="32" xfId="0" applyFont="1" applyBorder="1" applyAlignment="1">
      <alignment horizontal="center" vertical="center"/>
    </xf>
    <xf numFmtId="37" fontId="11" fillId="0" borderId="21" xfId="0" applyFont="1" applyBorder="1" applyAlignment="1">
      <alignment horizontal="center" vertical="center"/>
    </xf>
    <xf numFmtId="37" fontId="11" fillId="0" borderId="30" xfId="0" applyFont="1" applyBorder="1" applyAlignment="1">
      <alignment horizontal="center" vertical="center"/>
    </xf>
    <xf numFmtId="37" fontId="13" fillId="0" borderId="0" xfId="0" applyFont="1" applyProtection="1">
      <protection locked="0"/>
    </xf>
    <xf numFmtId="37" fontId="3" fillId="4" borderId="5" xfId="0" applyFont="1" applyFill="1" applyBorder="1" applyAlignment="1">
      <alignment horizontal="center" vertical="center"/>
    </xf>
    <xf numFmtId="37" fontId="5" fillId="4" borderId="32" xfId="0" applyFont="1" applyFill="1" applyBorder="1" applyAlignment="1">
      <alignment horizontal="center" vertical="center"/>
    </xf>
    <xf numFmtId="37" fontId="5" fillId="4" borderId="21" xfId="0" applyFont="1" applyFill="1" applyBorder="1" applyAlignment="1">
      <alignment horizontal="center" vertical="center"/>
    </xf>
    <xf numFmtId="37" fontId="5" fillId="4" borderId="30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37" fontId="3" fillId="6" borderId="0" xfId="0" applyFont="1" applyFill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BV115"/>
  <sheetViews>
    <sheetView view="pageLayout" zoomScaleNormal="80" workbookViewId="0">
      <selection activeCell="L7" sqref="L7"/>
    </sheetView>
  </sheetViews>
  <sheetFormatPr defaultColWidth="8.77734375" defaultRowHeight="11.25"/>
  <cols>
    <col min="1" max="1" width="3.6640625" style="9" customWidth="1"/>
    <col min="2" max="2" width="8.5546875" style="9" customWidth="1"/>
    <col min="3" max="3" width="27.6640625" style="9" customWidth="1"/>
    <col min="4" max="4" width="19.77734375" style="9" customWidth="1"/>
    <col min="5" max="5" width="8" style="9" customWidth="1"/>
    <col min="6" max="7" width="9.88671875" style="9" customWidth="1"/>
    <col min="8" max="8" width="9.77734375" style="9" customWidth="1"/>
    <col min="9" max="9" width="9.5546875" style="9" customWidth="1"/>
    <col min="10" max="10" width="9.77734375" style="9" customWidth="1"/>
    <col min="11" max="11" width="11.88671875" style="9" customWidth="1"/>
    <col min="12" max="12" width="13" style="9" customWidth="1"/>
    <col min="13" max="13" width="14.77734375" style="9" customWidth="1"/>
    <col min="14" max="14" width="12.88671875" style="9" customWidth="1"/>
    <col min="15" max="15" width="11" style="9" customWidth="1"/>
    <col min="16" max="16" width="8.77734375" style="9" customWidth="1"/>
    <col min="17" max="17" width="11" style="9" customWidth="1"/>
    <col min="18" max="18" width="10.77734375" style="9" customWidth="1"/>
    <col min="19" max="19" width="13.44140625" style="9" customWidth="1"/>
    <col min="20" max="20" width="14.88671875" style="9" customWidth="1"/>
    <col min="21" max="16384" width="8.77734375" style="9"/>
  </cols>
  <sheetData>
    <row r="1" spans="1:74" ht="20.100000000000001" customHeight="1">
      <c r="A1" s="3"/>
      <c r="B1" s="3"/>
      <c r="C1" s="3"/>
      <c r="D1" s="3"/>
      <c r="E1" s="3"/>
      <c r="F1" s="19" t="s">
        <v>3</v>
      </c>
      <c r="G1" s="3"/>
      <c r="H1" s="3"/>
      <c r="I1" s="3"/>
      <c r="K1" s="242"/>
      <c r="L1" s="243"/>
      <c r="M1" s="3"/>
      <c r="N1" s="3"/>
      <c r="O1" s="3"/>
      <c r="P1" s="3"/>
      <c r="Q1" s="3"/>
      <c r="R1" s="3"/>
      <c r="S1" s="17" t="s">
        <v>3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20.100000000000001" customHeight="1">
      <c r="A2" s="93" t="s">
        <v>48</v>
      </c>
      <c r="B2" s="93"/>
      <c r="C2" s="93"/>
      <c r="D2" s="277" t="s">
        <v>66</v>
      </c>
      <c r="E2" s="277"/>
      <c r="F2" s="277"/>
      <c r="G2" s="277"/>
      <c r="H2" s="93"/>
      <c r="I2" s="93"/>
      <c r="J2" s="3"/>
      <c r="K2" s="3"/>
      <c r="L2" s="3"/>
      <c r="M2" s="3"/>
      <c r="N2" s="3"/>
      <c r="O2" s="3"/>
      <c r="P2" s="3"/>
      <c r="Q2" s="3"/>
      <c r="R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20.100000000000001" customHeight="1">
      <c r="A3" s="93"/>
      <c r="B3" s="93"/>
      <c r="C3" s="93"/>
      <c r="D3" s="144"/>
      <c r="E3" s="144"/>
      <c r="F3" s="144"/>
      <c r="G3" s="121"/>
      <c r="H3" s="93"/>
      <c r="I3" s="9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20.100000000000001" customHeight="1">
      <c r="A4" s="93" t="s">
        <v>57</v>
      </c>
      <c r="B4" s="93"/>
      <c r="C4" s="93"/>
      <c r="D4" s="144" t="s">
        <v>67</v>
      </c>
      <c r="E4" s="144"/>
      <c r="F4" s="144"/>
      <c r="G4" s="121"/>
      <c r="H4" s="93"/>
      <c r="I4" s="9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ht="20.100000000000001" customHeight="1">
      <c r="A5" s="93"/>
      <c r="B5" s="93"/>
      <c r="C5" s="93"/>
      <c r="D5" s="93"/>
      <c r="E5" s="93"/>
      <c r="F5" s="93"/>
      <c r="G5" s="93"/>
      <c r="H5" s="93"/>
      <c r="I5" s="9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20.100000000000001" customHeight="1">
      <c r="A6" s="93" t="s">
        <v>49</v>
      </c>
      <c r="B6" s="93"/>
      <c r="C6" s="93"/>
      <c r="D6" s="93" t="s">
        <v>61</v>
      </c>
      <c r="E6" s="93"/>
      <c r="F6" s="93"/>
      <c r="G6" s="93"/>
      <c r="H6" s="93"/>
      <c r="I6" s="93"/>
      <c r="J6" s="3"/>
      <c r="K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20.100000000000001" customHeight="1">
      <c r="A7" s="93"/>
      <c r="B7" s="93"/>
      <c r="C7" s="93"/>
      <c r="D7" s="93"/>
      <c r="E7" s="93"/>
      <c r="F7" s="93"/>
      <c r="G7" s="93"/>
      <c r="H7"/>
      <c r="I7"/>
      <c r="J7"/>
      <c r="K7"/>
      <c r="M7" s="3"/>
      <c r="N7" s="3"/>
      <c r="O7" s="3"/>
      <c r="P7" s="3"/>
      <c r="Q7" s="3"/>
      <c r="R7" s="3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20.100000000000001" customHeight="1">
      <c r="A8" s="93" t="s">
        <v>50</v>
      </c>
      <c r="B8" s="93"/>
      <c r="C8" s="93"/>
      <c r="D8" s="93" t="s">
        <v>69</v>
      </c>
      <c r="E8" s="93"/>
      <c r="F8" s="93"/>
      <c r="G8" s="93"/>
      <c r="H8"/>
      <c r="I8"/>
      <c r="J8"/>
      <c r="K8"/>
      <c r="M8" s="5"/>
      <c r="N8" s="5"/>
      <c r="O8" s="5"/>
      <c r="P8" s="5"/>
      <c r="Q8" s="5"/>
      <c r="R8" s="5"/>
      <c r="S8" s="5"/>
      <c r="T8" s="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20.100000000000001" customHeight="1">
      <c r="A9" s="3"/>
      <c r="B9" s="3"/>
      <c r="C9" s="3"/>
      <c r="D9" s="3"/>
      <c r="E9" s="3"/>
      <c r="F9"/>
      <c r="G9"/>
      <c r="H9"/>
      <c r="I9"/>
      <c r="J9"/>
      <c r="K9"/>
      <c r="L9" s="3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20.100000000000001" customHeight="1" thickBot="1">
      <c r="A10" s="3"/>
      <c r="B10" s="3"/>
      <c r="C10" s="3"/>
      <c r="D10" s="3"/>
      <c r="E10" s="3"/>
      <c r="F10"/>
      <c r="G10"/>
      <c r="H10"/>
      <c r="I10"/>
      <c r="J10"/>
      <c r="K10" s="3"/>
      <c r="L10" s="3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20.100000000000001" customHeight="1" thickTop="1" thickBot="1">
      <c r="A11" s="17"/>
      <c r="B11" s="60" t="s">
        <v>47</v>
      </c>
      <c r="C11" s="102"/>
      <c r="D11" s="102"/>
      <c r="E11" s="102"/>
      <c r="F11" s="102"/>
      <c r="G11" s="102"/>
      <c r="H11" s="102"/>
      <c r="I11" s="102"/>
      <c r="J11" s="61"/>
      <c r="K11" s="17"/>
      <c r="L11" s="17"/>
      <c r="M11" s="17"/>
      <c r="N11" s="17"/>
      <c r="O11" s="17"/>
      <c r="P11" s="17"/>
      <c r="Q11" s="60" t="s">
        <v>47</v>
      </c>
      <c r="R11" s="61"/>
      <c r="S11" s="17"/>
      <c r="T11" s="17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20.100000000000001" customHeight="1" thickTop="1">
      <c r="A12" s="17"/>
      <c r="B12" s="103"/>
      <c r="C12" s="17"/>
      <c r="D12" s="17"/>
      <c r="E12" s="17"/>
      <c r="F12" s="17"/>
      <c r="G12" s="17"/>
      <c r="H12" s="17"/>
      <c r="I12" s="17"/>
      <c r="J12" s="104"/>
      <c r="K12" s="17"/>
      <c r="L12" s="17"/>
      <c r="M12" s="17"/>
      <c r="N12" s="17"/>
      <c r="O12" s="17"/>
      <c r="P12" s="17"/>
      <c r="Q12" s="103"/>
      <c r="R12" s="104"/>
      <c r="S12" s="17"/>
      <c r="T12" s="17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20.100000000000001" customHeight="1">
      <c r="A13" s="17"/>
      <c r="B13" s="105" t="s">
        <v>20</v>
      </c>
      <c r="C13" s="62" t="s">
        <v>19</v>
      </c>
      <c r="D13" s="63" t="s">
        <v>18</v>
      </c>
      <c r="E13" s="62" t="s">
        <v>21</v>
      </c>
      <c r="F13" s="63" t="s">
        <v>22</v>
      </c>
      <c r="G13" s="64" t="s">
        <v>23</v>
      </c>
      <c r="H13" s="64" t="s">
        <v>24</v>
      </c>
      <c r="I13" s="64" t="s">
        <v>25</v>
      </c>
      <c r="J13" s="65" t="s">
        <v>26</v>
      </c>
      <c r="K13" s="62" t="s">
        <v>27</v>
      </c>
      <c r="L13" s="62" t="s">
        <v>28</v>
      </c>
      <c r="M13" s="63" t="s">
        <v>29</v>
      </c>
      <c r="N13" s="63" t="s">
        <v>30</v>
      </c>
      <c r="O13" s="63" t="s">
        <v>31</v>
      </c>
      <c r="P13" s="63" t="s">
        <v>32</v>
      </c>
      <c r="Q13" s="66" t="s">
        <v>33</v>
      </c>
      <c r="R13" s="65" t="s">
        <v>34</v>
      </c>
      <c r="S13" s="66" t="s">
        <v>41</v>
      </c>
      <c r="T13" s="67" t="s">
        <v>39</v>
      </c>
      <c r="U13" s="18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20.100000000000001" customHeight="1">
      <c r="A14" s="68"/>
      <c r="B14" s="69" t="s">
        <v>3</v>
      </c>
      <c r="C14" s="17"/>
      <c r="D14" s="70" t="s">
        <v>3</v>
      </c>
      <c r="E14" s="70" t="s">
        <v>3</v>
      </c>
      <c r="F14" s="70" t="s">
        <v>3</v>
      </c>
      <c r="G14" s="71"/>
      <c r="H14" s="71" t="s">
        <v>3</v>
      </c>
      <c r="I14" s="273" t="s">
        <v>35</v>
      </c>
      <c r="J14" s="274"/>
      <c r="K14" s="72" t="s">
        <v>3</v>
      </c>
      <c r="L14" s="73"/>
      <c r="M14" s="72"/>
      <c r="N14" s="72"/>
      <c r="O14" s="72" t="s">
        <v>43</v>
      </c>
      <c r="P14" s="72"/>
      <c r="Q14" s="74"/>
      <c r="R14" s="75"/>
      <c r="S14" s="76"/>
      <c r="T14" s="76"/>
      <c r="U14" s="53"/>
      <c r="V14" s="53"/>
      <c r="W14" s="5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20.100000000000001" customHeight="1">
      <c r="A15" s="106"/>
      <c r="B15" s="107" t="s">
        <v>0</v>
      </c>
      <c r="C15" s="71" t="s">
        <v>0</v>
      </c>
      <c r="D15" s="71" t="s">
        <v>1</v>
      </c>
      <c r="E15" s="71" t="s">
        <v>2</v>
      </c>
      <c r="F15" s="71" t="s">
        <v>3</v>
      </c>
      <c r="G15" s="71"/>
      <c r="H15" s="71" t="s">
        <v>3</v>
      </c>
      <c r="I15" s="275"/>
      <c r="J15" s="276"/>
      <c r="K15" s="77" t="s">
        <v>51</v>
      </c>
      <c r="L15" s="70" t="s">
        <v>46</v>
      </c>
      <c r="M15" s="70" t="s">
        <v>45</v>
      </c>
      <c r="N15" s="70" t="s">
        <v>42</v>
      </c>
      <c r="O15" s="70" t="s">
        <v>13</v>
      </c>
      <c r="P15" s="73" t="s">
        <v>14</v>
      </c>
      <c r="Q15" s="69" t="s">
        <v>15</v>
      </c>
      <c r="R15" s="78" t="s">
        <v>16</v>
      </c>
      <c r="S15" s="76" t="s">
        <v>40</v>
      </c>
      <c r="T15" s="79" t="s">
        <v>53</v>
      </c>
      <c r="U15" s="53"/>
      <c r="V15" s="53"/>
      <c r="W15" s="5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20.100000000000001" customHeight="1" thickBot="1">
      <c r="A16" s="108" t="s">
        <v>4</v>
      </c>
      <c r="B16" s="109" t="s">
        <v>5</v>
      </c>
      <c r="C16" s="110" t="s">
        <v>6</v>
      </c>
      <c r="D16" s="110" t="s">
        <v>7</v>
      </c>
      <c r="E16" s="110" t="s">
        <v>8</v>
      </c>
      <c r="F16" s="110" t="s">
        <v>9</v>
      </c>
      <c r="G16" s="110" t="s">
        <v>38</v>
      </c>
      <c r="H16" s="110" t="s">
        <v>10</v>
      </c>
      <c r="I16" s="111" t="s">
        <v>11</v>
      </c>
      <c r="J16" s="112" t="s">
        <v>54</v>
      </c>
      <c r="K16" s="113" t="s">
        <v>12</v>
      </c>
      <c r="L16" s="114" t="s">
        <v>312</v>
      </c>
      <c r="M16" s="114" t="s">
        <v>64</v>
      </c>
      <c r="N16" s="114" t="s">
        <v>55</v>
      </c>
      <c r="O16" s="114" t="s">
        <v>56</v>
      </c>
      <c r="P16" s="115" t="s">
        <v>58</v>
      </c>
      <c r="Q16" s="116" t="s">
        <v>44</v>
      </c>
      <c r="R16" s="117" t="s">
        <v>44</v>
      </c>
      <c r="S16" s="80" t="s">
        <v>52</v>
      </c>
      <c r="T16" s="81" t="s">
        <v>17</v>
      </c>
      <c r="U16" s="53"/>
      <c r="V16" s="53"/>
      <c r="W16" s="5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ht="20.100000000000001" customHeight="1" thickTop="1">
      <c r="A17" s="82">
        <v>1</v>
      </c>
      <c r="B17" s="94" t="s">
        <v>36</v>
      </c>
      <c r="C17" s="149" t="s">
        <v>82</v>
      </c>
      <c r="D17" s="83" t="s">
        <v>36</v>
      </c>
      <c r="E17" s="83" t="s">
        <v>36</v>
      </c>
      <c r="F17" s="96"/>
      <c r="G17" s="96"/>
      <c r="H17" s="96"/>
      <c r="I17" s="95" t="s">
        <v>36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20.100000000000001" customHeight="1">
      <c r="A18" s="82">
        <f t="shared" ref="A18:A34" si="0">A17+1</f>
        <v>2</v>
      </c>
      <c r="B18" s="94" t="s">
        <v>36</v>
      </c>
      <c r="C18" s="98" t="s">
        <v>76</v>
      </c>
      <c r="D18" s="83" t="s">
        <v>36</v>
      </c>
      <c r="E18" s="83" t="s">
        <v>36</v>
      </c>
      <c r="F18" s="84">
        <f>'(Current) - D. Office'!G42</f>
        <v>387044</v>
      </c>
      <c r="G18" s="84">
        <f>'(Current) - D. Office'!H42</f>
        <v>0</v>
      </c>
      <c r="H18" s="84">
        <f>'(Current) - D. Office'!I42</f>
        <v>0</v>
      </c>
      <c r="I18" s="95" t="s">
        <v>36</v>
      </c>
      <c r="J18" s="84">
        <f>'(Current) - D. Office'!K42</f>
        <v>0</v>
      </c>
      <c r="K18" s="85">
        <f t="shared" ref="K18:K23" si="1">(+F18+G18+H18+J18)</f>
        <v>387044</v>
      </c>
      <c r="L18" s="85">
        <f>'(Current) - D. Office'!M42</f>
        <v>119093</v>
      </c>
      <c r="M18" s="85">
        <f>'(Current) - D. Office'!N42</f>
        <v>2970</v>
      </c>
      <c r="N18" s="85">
        <f>'(Current) - D. Office'!O42</f>
        <v>0</v>
      </c>
      <c r="O18" s="85">
        <f>'(Current) - D. Office'!P42</f>
        <v>5612</v>
      </c>
      <c r="P18" s="85">
        <f>'(Current) - D. Office'!Q42</f>
        <v>1122</v>
      </c>
      <c r="Q18" s="86">
        <f>'(Current) - D. Office'!R42</f>
        <v>51263</v>
      </c>
      <c r="R18" s="86">
        <f>'(Current) - D. Office'!S42</f>
        <v>2134</v>
      </c>
      <c r="S18" s="85">
        <f t="shared" ref="S18:S23" si="2">+L18+M18+N18+O18+P18+Q18+R18</f>
        <v>182194</v>
      </c>
      <c r="T18" s="85">
        <f t="shared" ref="T18:T23" si="3">+K18+S18</f>
        <v>569238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20.100000000000001" customHeight="1">
      <c r="A19" s="82">
        <f t="shared" si="0"/>
        <v>3</v>
      </c>
      <c r="B19" s="94" t="s">
        <v>36</v>
      </c>
      <c r="C19" s="83" t="s">
        <v>77</v>
      </c>
      <c r="D19" s="83" t="s">
        <v>36</v>
      </c>
      <c r="E19" s="83" t="s">
        <v>36</v>
      </c>
      <c r="F19" s="96">
        <f>'(Current) - L. Admin'!G42</f>
        <v>166345</v>
      </c>
      <c r="G19" s="147">
        <f>'(Current) - L. Admin'!H42</f>
        <v>0</v>
      </c>
      <c r="H19" s="147">
        <f>'(Current) - L. Admin'!I42</f>
        <v>0</v>
      </c>
      <c r="I19" s="95" t="s">
        <v>36</v>
      </c>
      <c r="J19" s="87">
        <f>'(Current) - L. Admin'!K42</f>
        <v>0</v>
      </c>
      <c r="K19" s="88">
        <f t="shared" si="1"/>
        <v>166345</v>
      </c>
      <c r="L19" s="88">
        <f>'(Current) - L. Admin'!M42</f>
        <v>51184</v>
      </c>
      <c r="M19" s="88">
        <f>'(Current) - L. Admin'!N42</f>
        <v>495</v>
      </c>
      <c r="N19" s="88">
        <f>'(Current) - L. Admin'!O42</f>
        <v>0</v>
      </c>
      <c r="O19" s="88">
        <f>'(Current) - L. Admin'!P42</f>
        <v>2412</v>
      </c>
      <c r="P19" s="88">
        <f>'(Current) - L. Admin'!Q42</f>
        <v>561</v>
      </c>
      <c r="Q19" s="88">
        <f>'(Current) - L. Admin'!R42</f>
        <v>33640</v>
      </c>
      <c r="R19" s="88">
        <f>'(Current) - L. Admin'!S42</f>
        <v>1399</v>
      </c>
      <c r="S19" s="88">
        <f t="shared" si="2"/>
        <v>89691</v>
      </c>
      <c r="T19" s="88">
        <f t="shared" si="3"/>
        <v>256036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ht="20.100000000000001" customHeight="1">
      <c r="A20" s="82">
        <f t="shared" si="0"/>
        <v>4</v>
      </c>
      <c r="B20" s="94" t="s">
        <v>36</v>
      </c>
      <c r="C20" s="83" t="s">
        <v>78</v>
      </c>
      <c r="D20" s="83" t="s">
        <v>36</v>
      </c>
      <c r="E20" s="83" t="s">
        <v>36</v>
      </c>
      <c r="F20" s="96">
        <f>'(Current) - L. Planning'!G43</f>
        <v>606876</v>
      </c>
      <c r="G20" s="96">
        <f>'(Current) - L. Planning'!H43</f>
        <v>0</v>
      </c>
      <c r="H20" s="96">
        <f>'(Current) - L. Planning'!I43</f>
        <v>0</v>
      </c>
      <c r="I20" s="95" t="s">
        <v>36</v>
      </c>
      <c r="J20" s="96">
        <f>'(Current) - L. Planning'!K43</f>
        <v>1597</v>
      </c>
      <c r="K20" s="88">
        <f t="shared" si="1"/>
        <v>608473</v>
      </c>
      <c r="L20" s="96">
        <f>'(Current) - L. Planning'!M43</f>
        <v>187226</v>
      </c>
      <c r="M20" s="96">
        <f>'(Current) - L. Planning'!N43</f>
        <v>3465</v>
      </c>
      <c r="N20" s="96">
        <f>'(Current) - L. Planning'!O43</f>
        <v>0</v>
      </c>
      <c r="O20" s="96">
        <f>'(Current) - L. Planning'!P43</f>
        <v>8823.0995000000003</v>
      </c>
      <c r="P20" s="96">
        <f>'(Current) - L. Planning'!Q43</f>
        <v>1683</v>
      </c>
      <c r="Q20" s="96">
        <f>'(Current) - L. Planning'!R43</f>
        <v>44576</v>
      </c>
      <c r="R20" s="96">
        <f>'(Current) - L. Planning'!S43</f>
        <v>3377</v>
      </c>
      <c r="S20" s="88">
        <f t="shared" si="2"/>
        <v>249150.09950000001</v>
      </c>
      <c r="T20" s="88">
        <f t="shared" si="3"/>
        <v>857623.09950000001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ht="20.100000000000001" customHeight="1">
      <c r="A21" s="82">
        <f t="shared" si="0"/>
        <v>5</v>
      </c>
      <c r="B21" s="94" t="s">
        <v>36</v>
      </c>
      <c r="C21" s="97" t="s">
        <v>79</v>
      </c>
      <c r="D21" s="83" t="s">
        <v>36</v>
      </c>
      <c r="E21" s="83" t="s">
        <v>36</v>
      </c>
      <c r="F21" s="96">
        <f>'(Current) - L. Records'!G50</f>
        <v>399272</v>
      </c>
      <c r="G21" s="147">
        <f>'(Current) - L. Records'!H50</f>
        <v>0</v>
      </c>
      <c r="H21" s="147">
        <f>'(Current) - L. Records'!I50</f>
        <v>0</v>
      </c>
      <c r="I21" s="95" t="s">
        <v>36</v>
      </c>
      <c r="J21" s="87">
        <f>'(Current) - L. Records'!K50</f>
        <v>2406</v>
      </c>
      <c r="K21" s="88">
        <f t="shared" si="1"/>
        <v>401678</v>
      </c>
      <c r="L21" s="88">
        <f>'(Current) - L. Records'!M50</f>
        <v>123596</v>
      </c>
      <c r="M21" s="88">
        <f>'(Current) - L. Records'!N50</f>
        <v>3465</v>
      </c>
      <c r="N21" s="88">
        <f>'(Current) - L. Records'!O50</f>
        <v>0</v>
      </c>
      <c r="O21" s="88">
        <f>'(Current) - L. Records'!P50</f>
        <v>5824</v>
      </c>
      <c r="P21" s="88">
        <f>'(Current) - L. Records'!Q50</f>
        <v>1683</v>
      </c>
      <c r="Q21" s="88">
        <f>'(Current) - L. Records'!R50</f>
        <v>45338</v>
      </c>
      <c r="R21" s="88">
        <f>'(Current) - L. Records'!S50</f>
        <v>2507</v>
      </c>
      <c r="S21" s="88">
        <f t="shared" si="2"/>
        <v>182413</v>
      </c>
      <c r="T21" s="88">
        <f t="shared" si="3"/>
        <v>584091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ht="20.100000000000001" customHeight="1">
      <c r="A22" s="82">
        <f t="shared" si="0"/>
        <v>6</v>
      </c>
      <c r="B22" s="94" t="s">
        <v>36</v>
      </c>
      <c r="C22" s="100" t="s">
        <v>80</v>
      </c>
      <c r="D22" s="83" t="s">
        <v>36</v>
      </c>
      <c r="E22" s="83" t="s">
        <v>36</v>
      </c>
      <c r="F22" s="96">
        <f ca="1">'(Current) - L. Survey'!G46</f>
        <v>539225</v>
      </c>
      <c r="G22" s="147">
        <f ca="1">'(Current) - L. Survey'!H46</f>
        <v>0</v>
      </c>
      <c r="H22" s="147">
        <f ca="1">'(Current) - L. Survey'!I46</f>
        <v>0</v>
      </c>
      <c r="I22" s="95" t="s">
        <v>36</v>
      </c>
      <c r="J22" s="87">
        <f>'(Current) - L. Survey'!K46</f>
        <v>4095</v>
      </c>
      <c r="K22" s="88">
        <f t="shared" ca="1" si="1"/>
        <v>543320</v>
      </c>
      <c r="L22" s="88">
        <f>'(Current) - L. Survey'!M46</f>
        <v>148408</v>
      </c>
      <c r="M22" s="88">
        <f>'(Current) - L. Survey'!N46</f>
        <v>1980</v>
      </c>
      <c r="N22" s="88">
        <f>'(Current) - L. Survey'!O46</f>
        <v>0</v>
      </c>
      <c r="O22" s="88">
        <f>'(Current) - L. Survey'!P46</f>
        <v>6992</v>
      </c>
      <c r="P22" s="88">
        <f>'(Current) - L. Survey'!Q46</f>
        <v>1683</v>
      </c>
      <c r="Q22" s="88">
        <f>'(Current) - L. Survey'!R46</f>
        <v>27514</v>
      </c>
      <c r="R22" s="88">
        <f>'(Current) - L. Survey'!S46</f>
        <v>2196</v>
      </c>
      <c r="S22" s="88">
        <f t="shared" si="2"/>
        <v>188773</v>
      </c>
      <c r="T22" s="88">
        <f t="shared" ca="1" si="3"/>
        <v>751937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ht="20.100000000000001" customHeight="1">
      <c r="A23" s="82">
        <f t="shared" si="0"/>
        <v>7</v>
      </c>
      <c r="B23" s="94" t="s">
        <v>36</v>
      </c>
      <c r="C23" s="100" t="s">
        <v>81</v>
      </c>
      <c r="D23" s="83" t="s">
        <v>36</v>
      </c>
      <c r="E23" s="83" t="s">
        <v>36</v>
      </c>
      <c r="F23" s="96">
        <f>'(Current) - GIS+LIS'!G42</f>
        <v>42940</v>
      </c>
      <c r="G23" s="96">
        <f>'(Current) - GIS+LIS'!H42</f>
        <v>0</v>
      </c>
      <c r="H23" s="96">
        <f>'(Current) - GIS+LIS'!I42</f>
        <v>0</v>
      </c>
      <c r="I23" s="95" t="s">
        <v>36</v>
      </c>
      <c r="J23" s="96">
        <f>'(Current) - GIS+LIS'!K42</f>
        <v>0</v>
      </c>
      <c r="K23" s="88">
        <f t="shared" si="1"/>
        <v>42940</v>
      </c>
      <c r="L23" s="96">
        <f>'(Current) - GIS+LIS'!M42</f>
        <v>13213</v>
      </c>
      <c r="M23" s="96">
        <f>'(Current) - GIS+LIS'!N42</f>
        <v>495</v>
      </c>
      <c r="N23" s="96">
        <f>'(Current) - GIS+LIS'!O42</f>
        <v>0</v>
      </c>
      <c r="O23" s="96">
        <f>'(Current) - GIS+LIS'!P42</f>
        <v>623</v>
      </c>
      <c r="P23" s="96">
        <f>'(Current) - GIS+LIS'!Q42</f>
        <v>187</v>
      </c>
      <c r="Q23" s="96">
        <f>'(Current) - GIS+LIS'!R42</f>
        <v>4801</v>
      </c>
      <c r="R23" s="96">
        <f>'(Current) - GIS+LIS'!S42</f>
        <v>342</v>
      </c>
      <c r="S23" s="88">
        <f t="shared" si="2"/>
        <v>19661</v>
      </c>
      <c r="T23" s="88">
        <f t="shared" si="3"/>
        <v>62601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ht="20.100000000000001" customHeight="1">
      <c r="A24" s="118">
        <f t="shared" si="0"/>
        <v>8</v>
      </c>
      <c r="B24" s="94"/>
      <c r="C24" s="83" t="s">
        <v>168</v>
      </c>
      <c r="D24" s="83"/>
      <c r="E24" s="83"/>
      <c r="F24" s="96">
        <f ca="1">SUM(F18:F23)</f>
        <v>2170622</v>
      </c>
      <c r="G24" s="96">
        <f ca="1">SUM(G18:G23)</f>
        <v>0</v>
      </c>
      <c r="H24" s="96">
        <f ca="1">SUM(H18:H23)</f>
        <v>0</v>
      </c>
      <c r="I24" s="101" t="s">
        <v>36</v>
      </c>
      <c r="J24" s="96">
        <f t="shared" ref="J24:T24" si="4">SUM(J18:J23)</f>
        <v>8098</v>
      </c>
      <c r="K24" s="96">
        <f t="shared" ca="1" si="4"/>
        <v>2183116</v>
      </c>
      <c r="L24" s="96">
        <f t="shared" si="4"/>
        <v>642720</v>
      </c>
      <c r="M24" s="96">
        <f t="shared" si="4"/>
        <v>12870</v>
      </c>
      <c r="N24" s="96">
        <f t="shared" si="4"/>
        <v>0</v>
      </c>
      <c r="O24" s="96">
        <f t="shared" si="4"/>
        <v>30286.0995</v>
      </c>
      <c r="P24" s="96">
        <f t="shared" si="4"/>
        <v>6919</v>
      </c>
      <c r="Q24" s="96">
        <f t="shared" si="4"/>
        <v>207132</v>
      </c>
      <c r="R24" s="96">
        <f t="shared" si="4"/>
        <v>11955</v>
      </c>
      <c r="S24" s="96">
        <f t="shared" si="4"/>
        <v>911882.09950000001</v>
      </c>
      <c r="T24" s="96">
        <f t="shared" ca="1" si="4"/>
        <v>3133180.0995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ht="20.100000000000001" customHeight="1">
      <c r="A25" s="82">
        <f t="shared" si="0"/>
        <v>9</v>
      </c>
      <c r="B25" s="94"/>
      <c r="C25" s="83"/>
      <c r="D25" s="83"/>
      <c r="E25" s="83"/>
      <c r="F25" s="96"/>
      <c r="G25" s="96"/>
      <c r="H25" s="96"/>
      <c r="I25" s="95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ht="20.100000000000001" customHeight="1">
      <c r="A26" s="118">
        <f>A25+1</f>
        <v>10</v>
      </c>
      <c r="B26" s="94"/>
      <c r="C26" s="149" t="s">
        <v>332</v>
      </c>
      <c r="D26" s="83"/>
      <c r="E26" s="83"/>
      <c r="F26" s="96"/>
      <c r="G26" s="96"/>
      <c r="H26" s="96"/>
      <c r="I26" s="95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ht="20.100000000000001" customHeight="1">
      <c r="A27" s="73">
        <f>A26+1</f>
        <v>11</v>
      </c>
      <c r="B27" s="148" t="s">
        <v>36</v>
      </c>
      <c r="C27" s="100" t="s">
        <v>79</v>
      </c>
      <c r="D27" s="100" t="s">
        <v>36</v>
      </c>
      <c r="E27" s="100" t="s">
        <v>36</v>
      </c>
      <c r="F27" s="99">
        <f>SUM('(Current) - DRT'!G42)</f>
        <v>44417</v>
      </c>
      <c r="G27" s="99">
        <f>SUM('(Current) - DRT'!H42)</f>
        <v>0</v>
      </c>
      <c r="H27" s="99">
        <f>SUM('(Current) - DRT'!I42)</f>
        <v>0</v>
      </c>
      <c r="I27" s="101" t="s">
        <v>36</v>
      </c>
      <c r="J27" s="99">
        <f>SUM('(Current) - DRT'!K42)</f>
        <v>0</v>
      </c>
      <c r="K27" s="99">
        <f>SUM('(Current) - DRT'!L42)</f>
        <v>44417</v>
      </c>
      <c r="L27" s="99">
        <f>SUM('(Current) - DRT'!M42)</f>
        <v>13667</v>
      </c>
      <c r="M27" s="99">
        <f>SUM('(Current) - DRT'!N42)</f>
        <v>495</v>
      </c>
      <c r="N27" s="99">
        <f>SUM('(Current) - DRT'!O42)</f>
        <v>0</v>
      </c>
      <c r="O27" s="99">
        <f>SUM('(Current) - DRT'!P42)</f>
        <v>644</v>
      </c>
      <c r="P27" s="99">
        <f>SUM('(Current) - DRT'!Q42)</f>
        <v>187</v>
      </c>
      <c r="Q27" s="99">
        <f>SUM('(Current) - DRT'!R42)</f>
        <v>4801</v>
      </c>
      <c r="R27" s="99">
        <f>SUM('(Current) - DRT'!S42)</f>
        <v>342</v>
      </c>
      <c r="S27" s="226">
        <f t="shared" ref="S27" si="5">+L27+M27+N27+O27+P27+Q27+R27</f>
        <v>20136</v>
      </c>
      <c r="T27" s="226">
        <f t="shared" ref="T27" si="6">+K27+S27</f>
        <v>64553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ht="20.100000000000001" customHeight="1">
      <c r="A28" s="73">
        <f>A27+1</f>
        <v>12</v>
      </c>
      <c r="B28" s="94"/>
      <c r="C28" s="83" t="s">
        <v>333</v>
      </c>
      <c r="D28" s="83"/>
      <c r="E28" s="83"/>
      <c r="F28" s="96">
        <f>SUM(F27)</f>
        <v>44417</v>
      </c>
      <c r="G28" s="96">
        <f>SUM(G27)</f>
        <v>0</v>
      </c>
      <c r="H28" s="96">
        <f>SUM(H27)</f>
        <v>0</v>
      </c>
      <c r="I28" s="101" t="s">
        <v>36</v>
      </c>
      <c r="J28" s="96">
        <f>SUM(J27)</f>
        <v>0</v>
      </c>
      <c r="K28" s="96">
        <f t="shared" ref="K28:T28" si="7">SUM(K27)</f>
        <v>44417</v>
      </c>
      <c r="L28" s="96">
        <f t="shared" si="7"/>
        <v>13667</v>
      </c>
      <c r="M28" s="96">
        <f t="shared" si="7"/>
        <v>495</v>
      </c>
      <c r="N28" s="96">
        <f t="shared" si="7"/>
        <v>0</v>
      </c>
      <c r="O28" s="96">
        <f t="shared" si="7"/>
        <v>644</v>
      </c>
      <c r="P28" s="96">
        <f t="shared" si="7"/>
        <v>187</v>
      </c>
      <c r="Q28" s="96">
        <f t="shared" si="7"/>
        <v>4801</v>
      </c>
      <c r="R28" s="96">
        <f t="shared" si="7"/>
        <v>342</v>
      </c>
      <c r="S28" s="96">
        <f t="shared" si="7"/>
        <v>20136</v>
      </c>
      <c r="T28" s="96">
        <f t="shared" si="7"/>
        <v>64553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ht="20.100000000000001" customHeight="1">
      <c r="A29" s="82">
        <f t="shared" si="0"/>
        <v>13</v>
      </c>
      <c r="B29" s="94"/>
      <c r="C29" s="83"/>
      <c r="D29" s="83"/>
      <c r="E29" s="83"/>
      <c r="F29" s="96"/>
      <c r="G29" s="96"/>
      <c r="H29" s="96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ht="20.100000000000001" customHeight="1">
      <c r="A30" s="118">
        <f>A29+1</f>
        <v>14</v>
      </c>
      <c r="B30" s="94"/>
      <c r="C30" s="83"/>
      <c r="D30" s="83"/>
      <c r="E30" s="83"/>
      <c r="F30" s="96"/>
      <c r="G30" s="96"/>
      <c r="H30" s="96"/>
      <c r="I30" s="95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ht="20.100000000000001" customHeight="1">
      <c r="A31" s="73">
        <f>A30+1</f>
        <v>15</v>
      </c>
      <c r="B31" s="94"/>
      <c r="C31" s="149" t="s">
        <v>169</v>
      </c>
      <c r="D31" s="83"/>
      <c r="E31" s="83"/>
      <c r="F31" s="96"/>
      <c r="G31" s="96"/>
      <c r="H31" s="96"/>
      <c r="I31" s="95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ht="20.100000000000001" customHeight="1">
      <c r="A32" s="73">
        <f>A31+1</f>
        <v>16</v>
      </c>
      <c r="B32" s="148" t="s">
        <v>36</v>
      </c>
      <c r="C32" s="100" t="s">
        <v>170</v>
      </c>
      <c r="D32" s="100" t="s">
        <v>36</v>
      </c>
      <c r="E32" s="100" t="s">
        <v>36</v>
      </c>
      <c r="F32" s="99">
        <f>'(Current) - ARPA'!G36</f>
        <v>0</v>
      </c>
      <c r="G32" s="99">
        <f>SUM('(Current) - ARPA'!H36)</f>
        <v>0</v>
      </c>
      <c r="H32" s="99">
        <f>SUM('(Current) - ARPA'!I36)</f>
        <v>0</v>
      </c>
      <c r="I32" s="101" t="s">
        <v>36</v>
      </c>
      <c r="J32" s="99">
        <v>0</v>
      </c>
      <c r="K32" s="99">
        <f>SUM('(Current) - ARPA'!L36)</f>
        <v>0</v>
      </c>
      <c r="L32" s="99">
        <f>SUM('(Current) - ARPA'!M36)</f>
        <v>0</v>
      </c>
      <c r="M32" s="99">
        <f>SUM('(Current) - ARPA'!N36)</f>
        <v>0</v>
      </c>
      <c r="N32" s="99">
        <f>SUM('(Current) - ARPA'!O36)</f>
        <v>0</v>
      </c>
      <c r="O32" s="99">
        <f>SUM('(Current) - ARPA'!P36)</f>
        <v>0</v>
      </c>
      <c r="P32" s="99">
        <f>SUM('(Current) - ARPA'!Q36)</f>
        <v>0</v>
      </c>
      <c r="Q32" s="99">
        <f>SUM('(Current) - ARPA'!R36)</f>
        <v>0</v>
      </c>
      <c r="R32" s="99">
        <f>SUM('(Current) - ARPA'!S36)</f>
        <v>0</v>
      </c>
      <c r="S32" s="226">
        <f t="shared" ref="S32" si="8">+L32+M32+N32+O32+P32+Q32+R32</f>
        <v>0</v>
      </c>
      <c r="T32" s="226">
        <f t="shared" ref="T32" si="9">+K32+S32</f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ht="20.100000000000001" customHeight="1">
      <c r="A33" s="82">
        <f t="shared" si="0"/>
        <v>17</v>
      </c>
      <c r="B33" s="94"/>
      <c r="C33" s="83" t="s">
        <v>171</v>
      </c>
      <c r="D33" s="83"/>
      <c r="E33" s="83"/>
      <c r="F33" s="96">
        <f>SUM(F32)</f>
        <v>0</v>
      </c>
      <c r="G33" s="96">
        <f>SUM(G32)</f>
        <v>0</v>
      </c>
      <c r="H33" s="96">
        <f>SUM(H32)</f>
        <v>0</v>
      </c>
      <c r="I33" s="101" t="s">
        <v>36</v>
      </c>
      <c r="J33" s="96">
        <v>0</v>
      </c>
      <c r="K33" s="96">
        <f t="shared" ref="K33:T33" si="10">SUM(K32)</f>
        <v>0</v>
      </c>
      <c r="L33" s="96">
        <f t="shared" si="10"/>
        <v>0</v>
      </c>
      <c r="M33" s="96">
        <f t="shared" si="10"/>
        <v>0</v>
      </c>
      <c r="N33" s="96">
        <f t="shared" si="10"/>
        <v>0</v>
      </c>
      <c r="O33" s="96">
        <f t="shared" si="10"/>
        <v>0</v>
      </c>
      <c r="P33" s="96">
        <f t="shared" si="10"/>
        <v>0</v>
      </c>
      <c r="Q33" s="96">
        <f t="shared" si="10"/>
        <v>0</v>
      </c>
      <c r="R33" s="96">
        <f t="shared" si="10"/>
        <v>0</v>
      </c>
      <c r="S33" s="96">
        <f t="shared" si="10"/>
        <v>0</v>
      </c>
      <c r="T33" s="96">
        <f t="shared" si="10"/>
        <v>0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ht="20.100000000000001" customHeight="1">
      <c r="A34" s="82">
        <f t="shared" si="0"/>
        <v>18</v>
      </c>
      <c r="B34" s="94"/>
      <c r="C34" s="83"/>
      <c r="D34" s="83"/>
      <c r="E34" s="83"/>
      <c r="F34" s="96"/>
      <c r="G34" s="96"/>
      <c r="H34" s="96"/>
      <c r="I34" s="95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ht="20.100000000000001" customHeight="1">
      <c r="A35" s="82">
        <v>19</v>
      </c>
      <c r="B35" s="94"/>
      <c r="C35" s="83"/>
      <c r="D35" s="83"/>
      <c r="E35" s="83"/>
      <c r="F35" s="96"/>
      <c r="G35" s="96"/>
      <c r="H35" s="96"/>
      <c r="I35" s="95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ht="20.100000000000001" customHeight="1">
      <c r="A36" s="82">
        <v>20</v>
      </c>
      <c r="B36" s="94"/>
      <c r="C36" s="83"/>
      <c r="D36" s="83"/>
      <c r="E36" s="83"/>
      <c r="F36" s="96"/>
      <c r="G36" s="96"/>
      <c r="H36" s="96"/>
      <c r="I36" s="95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ht="20.100000000000001" customHeight="1">
      <c r="A37" s="89"/>
      <c r="B37" s="89"/>
      <c r="C37" s="89"/>
      <c r="D37" s="118" t="s">
        <v>37</v>
      </c>
      <c r="E37" s="90" t="s">
        <v>36</v>
      </c>
      <c r="F37" s="85">
        <f ca="1">SUM(F24+F33+F28)</f>
        <v>2213672</v>
      </c>
      <c r="G37" s="85">
        <f ca="1">SUM(G24+G33+G28)</f>
        <v>0</v>
      </c>
      <c r="H37" s="85">
        <f ca="1">SUM(H24+H33+H28)</f>
        <v>0</v>
      </c>
      <c r="I37" s="91" t="s">
        <v>36</v>
      </c>
      <c r="J37" s="85">
        <f t="shared" ref="J37:T37" si="11">SUM(J24+J33+J28)</f>
        <v>8098</v>
      </c>
      <c r="K37" s="85">
        <f t="shared" ca="1" si="11"/>
        <v>2227305</v>
      </c>
      <c r="L37" s="85">
        <f t="shared" si="11"/>
        <v>656387</v>
      </c>
      <c r="M37" s="85">
        <f t="shared" si="11"/>
        <v>13365</v>
      </c>
      <c r="N37" s="85">
        <f t="shared" si="11"/>
        <v>0</v>
      </c>
      <c r="O37" s="85">
        <f t="shared" si="11"/>
        <v>30930.0995</v>
      </c>
      <c r="P37" s="85">
        <f t="shared" si="11"/>
        <v>7106</v>
      </c>
      <c r="Q37" s="85">
        <f t="shared" si="11"/>
        <v>211933</v>
      </c>
      <c r="R37" s="85">
        <f t="shared" si="11"/>
        <v>12297</v>
      </c>
      <c r="S37" s="85">
        <f t="shared" si="11"/>
        <v>932018.09950000001</v>
      </c>
      <c r="T37" s="85">
        <f t="shared" ca="1" si="11"/>
        <v>3197432.0995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ht="20.100000000000001" customHeight="1">
      <c r="A38" s="12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ht="20.100000000000001" customHeight="1">
      <c r="A39" s="12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ht="12.75">
      <c r="A40" s="12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ht="12.75">
      <c r="A41" s="12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ht="12.75">
      <c r="A42" s="12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ht="15">
      <c r="A43"/>
      <c r="B43"/>
      <c r="C43"/>
      <c r="D43"/>
      <c r="E43"/>
      <c r="F43"/>
      <c r="G43"/>
      <c r="H43"/>
      <c r="I43"/>
      <c r="J43"/>
      <c r="K43"/>
      <c r="L4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74" ht="15">
      <c r="A44"/>
      <c r="B44"/>
      <c r="C44"/>
      <c r="D44"/>
      <c r="E44"/>
      <c r="F44"/>
      <c r="G44"/>
      <c r="H44"/>
      <c r="I44"/>
      <c r="J44"/>
      <c r="K44"/>
      <c r="L4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74" ht="15">
      <c r="A45"/>
      <c r="B45"/>
      <c r="C45"/>
      <c r="D45"/>
      <c r="E45"/>
      <c r="F45"/>
      <c r="G45"/>
      <c r="H45"/>
      <c r="I45"/>
      <c r="J45"/>
      <c r="K45"/>
      <c r="L45"/>
      <c r="M45" s="1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74" ht="15">
      <c r="A46"/>
      <c r="B46"/>
      <c r="C46"/>
      <c r="D46"/>
      <c r="E46"/>
      <c r="F46"/>
      <c r="G46"/>
      <c r="H46"/>
      <c r="I46"/>
      <c r="J46"/>
      <c r="K46"/>
      <c r="L46"/>
      <c r="M46" s="1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74" ht="15">
      <c r="A47"/>
      <c r="B47"/>
      <c r="C47"/>
      <c r="D47"/>
      <c r="E47"/>
      <c r="F47"/>
      <c r="G47"/>
      <c r="H47"/>
      <c r="I47"/>
      <c r="J47"/>
      <c r="K47"/>
      <c r="L47"/>
      <c r="M47" s="53"/>
      <c r="N47" s="53"/>
      <c r="O47" s="5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74" ht="15">
      <c r="A48"/>
      <c r="B48"/>
      <c r="C48"/>
      <c r="D48"/>
      <c r="E48"/>
      <c r="F48"/>
      <c r="G48"/>
      <c r="H48"/>
      <c r="I48"/>
      <c r="J48"/>
      <c r="K48"/>
      <c r="L48"/>
      <c r="M48" s="53"/>
      <c r="N48" s="53"/>
      <c r="O48" s="5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5">
      <c r="A49"/>
      <c r="B49"/>
      <c r="C49"/>
      <c r="D49"/>
      <c r="E49"/>
      <c r="F49"/>
      <c r="G49"/>
      <c r="H49"/>
      <c r="I49"/>
      <c r="J49"/>
      <c r="K49"/>
      <c r="L49"/>
      <c r="M49" s="53"/>
      <c r="N49" s="53"/>
      <c r="O49" s="5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5">
      <c r="A50"/>
      <c r="B50"/>
      <c r="C50"/>
      <c r="D50"/>
      <c r="E50"/>
      <c r="F50"/>
      <c r="G50"/>
      <c r="H50"/>
      <c r="I50"/>
      <c r="J50"/>
      <c r="K50"/>
      <c r="L5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5">
      <c r="A51"/>
      <c r="B51"/>
      <c r="C51"/>
      <c r="D51"/>
      <c r="E51"/>
      <c r="F51"/>
      <c r="G51"/>
      <c r="H51"/>
      <c r="I51"/>
      <c r="J51"/>
      <c r="K51"/>
      <c r="L5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">
      <c r="A52"/>
      <c r="B52"/>
      <c r="C52"/>
      <c r="D52"/>
      <c r="E52"/>
      <c r="F52"/>
      <c r="G52"/>
      <c r="H52"/>
      <c r="I52"/>
      <c r="J52"/>
      <c r="K52"/>
      <c r="L5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">
      <c r="A53"/>
      <c r="B53"/>
      <c r="C53"/>
      <c r="D53"/>
      <c r="E53"/>
      <c r="F53"/>
      <c r="G53"/>
      <c r="H53"/>
      <c r="I53"/>
      <c r="J53"/>
      <c r="K53"/>
      <c r="L5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">
      <c r="A54"/>
      <c r="B54"/>
      <c r="C54"/>
      <c r="D54"/>
      <c r="E54"/>
      <c r="F54"/>
      <c r="G54"/>
      <c r="H54"/>
      <c r="I54"/>
      <c r="J54"/>
      <c r="K54"/>
      <c r="L5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">
      <c r="A55"/>
      <c r="B55"/>
      <c r="C55"/>
      <c r="D55"/>
      <c r="E55"/>
      <c r="F55"/>
      <c r="G55"/>
      <c r="H55"/>
      <c r="I55"/>
      <c r="J55"/>
      <c r="K55"/>
      <c r="L5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">
      <c r="A56"/>
      <c r="B56"/>
      <c r="C56"/>
      <c r="D56"/>
      <c r="E56"/>
      <c r="F56"/>
      <c r="G56"/>
      <c r="H56"/>
      <c r="I56"/>
      <c r="J56"/>
      <c r="K56"/>
      <c r="L5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">
      <c r="A57"/>
      <c r="B57"/>
      <c r="C57"/>
      <c r="D57"/>
      <c r="E57"/>
      <c r="F57"/>
      <c r="G57"/>
      <c r="H57"/>
      <c r="I57"/>
      <c r="J57"/>
      <c r="K57"/>
      <c r="L5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">
      <c r="A58"/>
      <c r="B58"/>
      <c r="C58"/>
      <c r="D58"/>
      <c r="E58"/>
      <c r="F58"/>
      <c r="G58"/>
      <c r="H58"/>
      <c r="I58"/>
      <c r="J58"/>
      <c r="K58"/>
      <c r="L5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">
      <c r="A59"/>
      <c r="B59"/>
      <c r="C59"/>
      <c r="D59"/>
      <c r="E59"/>
      <c r="F59"/>
      <c r="G59"/>
      <c r="H59"/>
      <c r="I59"/>
      <c r="J59"/>
      <c r="K59"/>
      <c r="L5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">
      <c r="A60"/>
      <c r="B60"/>
      <c r="C60"/>
      <c r="D60"/>
      <c r="E60"/>
      <c r="F60"/>
      <c r="G60"/>
      <c r="H60"/>
      <c r="I60"/>
      <c r="J60"/>
      <c r="K60"/>
      <c r="L6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">
      <c r="A61"/>
      <c r="B61"/>
      <c r="C61"/>
      <c r="D61"/>
      <c r="E61"/>
      <c r="F61"/>
      <c r="G61"/>
      <c r="H61"/>
      <c r="I61"/>
      <c r="J61"/>
      <c r="K61"/>
      <c r="L6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5">
      <c r="A62"/>
      <c r="B62"/>
      <c r="C62"/>
      <c r="D62"/>
      <c r="E62"/>
      <c r="F62"/>
      <c r="G62"/>
      <c r="H62"/>
      <c r="I62"/>
      <c r="J62"/>
      <c r="K62"/>
      <c r="L6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">
      <c r="A63"/>
      <c r="B63"/>
      <c r="C63"/>
      <c r="D63"/>
      <c r="E63"/>
      <c r="F63"/>
      <c r="G63"/>
      <c r="H63"/>
      <c r="I63"/>
      <c r="J63"/>
      <c r="K63"/>
      <c r="L6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">
      <c r="A64"/>
      <c r="B64"/>
      <c r="C64"/>
      <c r="D64"/>
      <c r="E64"/>
      <c r="F64"/>
      <c r="G64"/>
      <c r="H64"/>
      <c r="I64"/>
      <c r="J64"/>
      <c r="K64"/>
      <c r="L6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">
      <c r="A65"/>
      <c r="B65"/>
      <c r="C65"/>
      <c r="D65"/>
      <c r="E65"/>
      <c r="F65"/>
      <c r="G65"/>
      <c r="H65"/>
      <c r="I65"/>
      <c r="J65"/>
      <c r="K65"/>
      <c r="L6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5">
      <c r="A66"/>
      <c r="B66"/>
      <c r="C66"/>
      <c r="D66"/>
      <c r="E66"/>
      <c r="F66"/>
      <c r="G66"/>
      <c r="H66"/>
      <c r="I66"/>
      <c r="J66"/>
      <c r="K66"/>
      <c r="L6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">
      <c r="A67"/>
      <c r="B67"/>
      <c r="C67"/>
      <c r="D67"/>
      <c r="E67"/>
      <c r="F67"/>
      <c r="G67"/>
      <c r="H67"/>
      <c r="I67"/>
      <c r="J67"/>
      <c r="K67"/>
      <c r="L6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">
      <c r="A68"/>
      <c r="B68"/>
      <c r="C68"/>
      <c r="D68"/>
      <c r="E68"/>
      <c r="F68"/>
      <c r="G68"/>
      <c r="H68"/>
      <c r="I68"/>
      <c r="J68"/>
      <c r="K68"/>
      <c r="L6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">
      <c r="A69"/>
      <c r="B69"/>
      <c r="C69"/>
      <c r="D69"/>
      <c r="E69"/>
      <c r="F69"/>
      <c r="G69"/>
      <c r="H69"/>
      <c r="I69"/>
      <c r="J69"/>
      <c r="K69"/>
      <c r="L6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">
      <c r="A70"/>
      <c r="B70"/>
      <c r="C70"/>
      <c r="D70"/>
      <c r="E70"/>
      <c r="F70"/>
      <c r="G70"/>
      <c r="H70"/>
      <c r="I70"/>
      <c r="J70"/>
      <c r="K70"/>
      <c r="L7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">
      <c r="A71"/>
      <c r="B71"/>
      <c r="C71"/>
      <c r="D71"/>
      <c r="E71"/>
      <c r="F71"/>
      <c r="G71"/>
      <c r="H71"/>
      <c r="I71"/>
      <c r="J71"/>
      <c r="K71"/>
      <c r="L7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">
      <c r="A72"/>
      <c r="B72"/>
      <c r="C72"/>
      <c r="D72"/>
      <c r="E72"/>
      <c r="F72"/>
      <c r="G72"/>
      <c r="H72"/>
      <c r="I72"/>
      <c r="J72"/>
      <c r="K72"/>
      <c r="L7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">
      <c r="A73"/>
      <c r="B73"/>
      <c r="C73"/>
      <c r="D73"/>
      <c r="E73"/>
      <c r="F73"/>
      <c r="G73"/>
      <c r="H73"/>
      <c r="I73"/>
      <c r="J73"/>
      <c r="K73"/>
      <c r="L7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">
      <c r="A74"/>
      <c r="B74"/>
      <c r="C74"/>
      <c r="D74"/>
      <c r="E74"/>
      <c r="F74"/>
      <c r="G74"/>
      <c r="H74"/>
      <c r="I74"/>
      <c r="J74"/>
      <c r="K74"/>
      <c r="L7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">
      <c r="A75"/>
      <c r="B75"/>
      <c r="C75"/>
      <c r="D75"/>
      <c r="E75"/>
      <c r="F75"/>
      <c r="G75"/>
      <c r="H75"/>
      <c r="I75"/>
      <c r="J75"/>
      <c r="K75"/>
      <c r="L7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">
      <c r="A76"/>
      <c r="B76"/>
      <c r="C76"/>
      <c r="D76"/>
      <c r="E76"/>
      <c r="F76"/>
      <c r="G76"/>
      <c r="H76"/>
      <c r="I76"/>
      <c r="J76"/>
      <c r="K76"/>
      <c r="L7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66" ht="15">
      <c r="A77"/>
      <c r="B77"/>
      <c r="C77"/>
      <c r="D77"/>
      <c r="E77"/>
      <c r="F77"/>
      <c r="G77"/>
      <c r="H77"/>
      <c r="I77"/>
      <c r="J77"/>
      <c r="K77"/>
      <c r="L7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66" ht="15">
      <c r="A78"/>
      <c r="B78"/>
      <c r="C78"/>
      <c r="D78"/>
      <c r="E78"/>
      <c r="F78"/>
      <c r="G78"/>
      <c r="H78"/>
      <c r="I78"/>
      <c r="J78"/>
      <c r="K78"/>
      <c r="L7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1:66" ht="15">
      <c r="A79"/>
      <c r="B79"/>
      <c r="C79"/>
      <c r="D79"/>
      <c r="E79"/>
      <c r="F79"/>
      <c r="G79"/>
      <c r="H79"/>
      <c r="I79"/>
      <c r="J79"/>
      <c r="K79"/>
      <c r="L7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1:66" ht="15">
      <c r="A80"/>
      <c r="B80"/>
      <c r="C80"/>
      <c r="D80"/>
      <c r="E80"/>
      <c r="F80"/>
      <c r="G80"/>
      <c r="H80"/>
      <c r="I80"/>
      <c r="J80"/>
      <c r="K80"/>
      <c r="L8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1:56" ht="15">
      <c r="A81"/>
      <c r="B81"/>
      <c r="C81"/>
      <c r="D81"/>
      <c r="E81"/>
      <c r="F81"/>
      <c r="G81"/>
      <c r="H81"/>
      <c r="I81"/>
      <c r="J81"/>
      <c r="K81"/>
      <c r="L8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 ht="15">
      <c r="A82"/>
      <c r="B82"/>
      <c r="C82"/>
      <c r="D82"/>
      <c r="E82"/>
      <c r="F82"/>
      <c r="G82"/>
      <c r="H82"/>
      <c r="I82"/>
      <c r="J82"/>
      <c r="K82"/>
      <c r="L8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</sheetData>
  <mergeCells count="2">
    <mergeCell ref="I14:J15"/>
    <mergeCell ref="D2:G2"/>
  </mergeCells>
  <printOptions horizontalCentered="1"/>
  <pageMargins left="0.7" right="0.7" top="0.75" bottom="0.75" header="0.3" footer="0.3"/>
  <pageSetup paperSize="5" scale="56" fitToHeight="0" orientation="landscape" r:id="rId1"/>
  <headerFooter>
    <oddHeader>&amp;C&amp;"Times New Roman,Bold"Government of Guam
Fiscal Year 2025
3rd Qtr Agency Staffing Pattern
(CURRENT)
Date: &amp;D&amp;R&amp;"Times New Roman,Bold"[BBMR SP-1]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51"/>
  <sheetViews>
    <sheetView tabSelected="1" view="pageLayout" topLeftCell="C10" zoomScale="180" zoomScaleNormal="107" zoomScalePageLayoutView="180" workbookViewId="0">
      <selection activeCell="J20" sqref="J20"/>
    </sheetView>
  </sheetViews>
  <sheetFormatPr defaultColWidth="6.6640625" defaultRowHeight="11.25"/>
  <cols>
    <col min="1" max="1" width="2.77734375" style="9" customWidth="1"/>
    <col min="2" max="2" width="5.77734375" style="9" customWidth="1"/>
    <col min="3" max="3" width="18.77734375" style="9" customWidth="1"/>
    <col min="4" max="4" width="7.109375" style="9" customWidth="1"/>
    <col min="5" max="5" width="19" style="9" customWidth="1"/>
    <col min="6" max="6" width="8" style="9" customWidth="1"/>
    <col min="7" max="7" width="8.21875" style="9" customWidth="1"/>
    <col min="8" max="8" width="8.77734375" style="9" customWidth="1"/>
    <col min="9" max="9" width="8.109375" style="9" customWidth="1"/>
    <col min="10" max="10" width="9.5546875" style="9" customWidth="1"/>
    <col min="11" max="11" width="6.77734375" style="9" customWidth="1"/>
    <col min="12" max="12" width="7.6640625" style="9" customWidth="1"/>
    <col min="13" max="13" width="10.77734375" style="9" customWidth="1"/>
    <col min="14" max="15" width="8.6640625" style="9" customWidth="1"/>
    <col min="16" max="16" width="8" style="9" customWidth="1"/>
    <col min="17" max="17" width="6.77734375" style="9" customWidth="1"/>
    <col min="18" max="21" width="8.77734375" style="9" customWidth="1"/>
    <col min="22" max="16384" width="6.664062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22" t="s">
        <v>66</v>
      </c>
      <c r="E2" s="122"/>
      <c r="F2" s="122"/>
      <c r="G2" s="12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22"/>
      <c r="E3" s="122"/>
      <c r="F3" s="122"/>
      <c r="G3" s="12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22" t="s">
        <v>67</v>
      </c>
      <c r="E4" s="122"/>
      <c r="F4" s="122"/>
      <c r="G4" s="1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22"/>
      <c r="E5" s="122"/>
      <c r="F5" s="122"/>
      <c r="G5" s="1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22" t="s">
        <v>68</v>
      </c>
      <c r="E6" s="122"/>
      <c r="F6" s="122"/>
      <c r="G6" s="12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22"/>
      <c r="E7" s="122"/>
      <c r="F7" s="122"/>
      <c r="G7" s="12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122" t="s">
        <v>69</v>
      </c>
      <c r="E8" s="122"/>
      <c r="F8" s="121" t="s">
        <v>296</v>
      </c>
      <c r="I8" s="3"/>
      <c r="J8" s="3"/>
      <c r="K8" s="3"/>
      <c r="L8" s="3"/>
      <c r="M8" s="5"/>
      <c r="N8" s="5"/>
      <c r="O8" s="157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5">
      <c r="A9" s="3"/>
      <c r="B9" s="3"/>
      <c r="C9" s="3"/>
      <c r="D9" s="3"/>
      <c r="E9" s="3"/>
      <c r="F9" s="3" t="s">
        <v>297</v>
      </c>
      <c r="G9"/>
      <c r="I9"/>
      <c r="J9"/>
      <c r="K9"/>
      <c r="L9" s="3"/>
      <c r="M9" s="3" t="s">
        <v>3</v>
      </c>
      <c r="N9" s="3"/>
      <c r="O9" s="158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5.75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21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ht="12" thickTop="1">
      <c r="A17" s="6">
        <v>1</v>
      </c>
      <c r="B17" s="135">
        <v>900</v>
      </c>
      <c r="C17" s="152" t="s">
        <v>83</v>
      </c>
      <c r="D17" s="152" t="s">
        <v>208</v>
      </c>
      <c r="E17" s="152" t="s">
        <v>84</v>
      </c>
      <c r="F17" s="52" t="s">
        <v>342</v>
      </c>
      <c r="G17" s="136">
        <v>94597</v>
      </c>
      <c r="H17" s="29">
        <v>0</v>
      </c>
      <c r="I17" s="29">
        <v>0</v>
      </c>
      <c r="J17" s="139"/>
      <c r="K17" s="29">
        <v>0</v>
      </c>
      <c r="L17" s="16">
        <f t="shared" ref="L17:L20" si="0">(+G17+H17+I17+K17)</f>
        <v>94597</v>
      </c>
      <c r="M17" s="16">
        <f>ROUND((L17*0.3077),0)</f>
        <v>29107</v>
      </c>
      <c r="N17" s="16">
        <v>495</v>
      </c>
      <c r="O17" s="16">
        <v>0</v>
      </c>
      <c r="P17" s="16">
        <f t="shared" ref="P17:P20" si="1">ROUND((L17*0.0145),0)</f>
        <v>1372</v>
      </c>
      <c r="Q17" s="16">
        <v>187</v>
      </c>
      <c r="R17" s="140">
        <v>21918</v>
      </c>
      <c r="S17" s="140">
        <v>653</v>
      </c>
      <c r="T17" s="16">
        <f t="shared" ref="T17:T20" si="2">+M17+N17+O17+P17+Q17+R17+S17</f>
        <v>53732</v>
      </c>
      <c r="U17" s="16">
        <f t="shared" ref="U17:U20" si="3">+L17+T17</f>
        <v>148329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>
      <c r="A18" s="6">
        <f>A17+1</f>
        <v>2</v>
      </c>
      <c r="B18" s="135">
        <v>901</v>
      </c>
      <c r="C18" s="137" t="s">
        <v>93</v>
      </c>
      <c r="D18" s="137" t="s">
        <v>359</v>
      </c>
      <c r="E18" s="52" t="s">
        <v>278</v>
      </c>
      <c r="F18" s="52" t="s">
        <v>277</v>
      </c>
      <c r="G18" s="138">
        <v>82240</v>
      </c>
      <c r="H18" s="7">
        <v>0</v>
      </c>
      <c r="I18" s="33">
        <v>0</v>
      </c>
      <c r="J18" s="8"/>
      <c r="K18" s="33">
        <v>0</v>
      </c>
      <c r="L18" s="15">
        <f>(+G18+H18+I18+K18)</f>
        <v>82240</v>
      </c>
      <c r="M18" s="15">
        <f>ROUND((L18*0.3077),0)</f>
        <v>25305</v>
      </c>
      <c r="N18" s="15">
        <v>495</v>
      </c>
      <c r="O18" s="15">
        <v>0</v>
      </c>
      <c r="P18" s="15">
        <f>ROUND((L18*0.0145),0)</f>
        <v>1192</v>
      </c>
      <c r="Q18" s="15">
        <v>187</v>
      </c>
      <c r="R18" s="15">
        <v>0</v>
      </c>
      <c r="S18" s="15">
        <v>0</v>
      </c>
      <c r="T18" s="15">
        <f>+M18+N18+O18+P18+Q18+R18+S18</f>
        <v>27179</v>
      </c>
      <c r="U18" s="15">
        <f>+L18+T18</f>
        <v>109419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>
      <c r="A19" s="6">
        <f t="shared" ref="A19:A22" si="4">A18+1</f>
        <v>3</v>
      </c>
      <c r="B19" s="135">
        <v>903</v>
      </c>
      <c r="C19" s="52" t="s">
        <v>85</v>
      </c>
      <c r="D19" s="52" t="s">
        <v>360</v>
      </c>
      <c r="E19" s="52" t="s">
        <v>86</v>
      </c>
      <c r="F19" s="52" t="s">
        <v>286</v>
      </c>
      <c r="G19" s="138">
        <v>77783</v>
      </c>
      <c r="H19" s="7">
        <v>0</v>
      </c>
      <c r="I19" s="153">
        <v>0</v>
      </c>
      <c r="J19" s="8">
        <v>45979</v>
      </c>
      <c r="K19" s="33">
        <v>0</v>
      </c>
      <c r="L19" s="15">
        <f t="shared" si="0"/>
        <v>77783</v>
      </c>
      <c r="M19" s="15">
        <f t="shared" ref="M19:M22" si="5">ROUND((L19*0.3077),0)</f>
        <v>23934</v>
      </c>
      <c r="N19" s="15">
        <v>495</v>
      </c>
      <c r="O19" s="15">
        <v>0</v>
      </c>
      <c r="P19" s="15">
        <f t="shared" si="1"/>
        <v>1128</v>
      </c>
      <c r="Q19" s="15">
        <v>187</v>
      </c>
      <c r="R19" s="15">
        <v>8551</v>
      </c>
      <c r="S19" s="15">
        <v>486</v>
      </c>
      <c r="T19" s="15">
        <f t="shared" si="2"/>
        <v>34781</v>
      </c>
      <c r="U19" s="15">
        <f t="shared" si="3"/>
        <v>112564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125" customFormat="1">
      <c r="A20" s="6">
        <f t="shared" si="4"/>
        <v>4</v>
      </c>
      <c r="B20" s="135">
        <v>904</v>
      </c>
      <c r="C20" s="52" t="s">
        <v>89</v>
      </c>
      <c r="D20" s="52" t="s">
        <v>361</v>
      </c>
      <c r="E20" s="6" t="s">
        <v>367</v>
      </c>
      <c r="F20" s="52" t="s">
        <v>379</v>
      </c>
      <c r="G20" s="138">
        <v>51924</v>
      </c>
      <c r="H20" s="252">
        <v>0</v>
      </c>
      <c r="I20" s="153">
        <v>0</v>
      </c>
      <c r="J20" s="8">
        <v>46326</v>
      </c>
      <c r="K20" s="33">
        <v>0</v>
      </c>
      <c r="L20" s="15">
        <f t="shared" si="0"/>
        <v>51924</v>
      </c>
      <c r="M20" s="15">
        <f t="shared" si="5"/>
        <v>15977</v>
      </c>
      <c r="N20" s="15">
        <v>495</v>
      </c>
      <c r="O20" s="15">
        <v>0</v>
      </c>
      <c r="P20" s="15">
        <f t="shared" si="1"/>
        <v>753</v>
      </c>
      <c r="Q20" s="15">
        <v>187</v>
      </c>
      <c r="R20" s="15">
        <v>4801</v>
      </c>
      <c r="S20" s="15">
        <v>342</v>
      </c>
      <c r="T20" s="15">
        <f t="shared" si="2"/>
        <v>22555</v>
      </c>
      <c r="U20" s="15">
        <f t="shared" si="3"/>
        <v>74479</v>
      </c>
      <c r="V20" s="1"/>
      <c r="W20" s="1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</row>
    <row r="21" spans="1:75">
      <c r="A21" s="6">
        <f t="shared" si="4"/>
        <v>5</v>
      </c>
      <c r="B21" s="159">
        <v>905</v>
      </c>
      <c r="C21" s="160" t="s">
        <v>87</v>
      </c>
      <c r="D21" s="263" t="s">
        <v>362</v>
      </c>
      <c r="E21" s="253" t="s">
        <v>366</v>
      </c>
      <c r="F21" s="51" t="s">
        <v>372</v>
      </c>
      <c r="G21" s="138">
        <v>48894</v>
      </c>
      <c r="H21" s="252">
        <v>0</v>
      </c>
      <c r="I21" s="153">
        <v>0</v>
      </c>
      <c r="J21" s="266">
        <v>46234</v>
      </c>
      <c r="K21" s="33">
        <v>0</v>
      </c>
      <c r="L21" s="15">
        <f>(+G21+H21+I21+K21)</f>
        <v>48894</v>
      </c>
      <c r="M21" s="15">
        <f t="shared" si="5"/>
        <v>15045</v>
      </c>
      <c r="N21" s="15">
        <v>495</v>
      </c>
      <c r="O21" s="15">
        <v>0</v>
      </c>
      <c r="P21" s="15">
        <f>ROUND((L21*0.0145),0)</f>
        <v>709</v>
      </c>
      <c r="Q21" s="15">
        <v>187</v>
      </c>
      <c r="R21" s="15">
        <v>11192</v>
      </c>
      <c r="S21" s="15">
        <v>653</v>
      </c>
      <c r="T21" s="15">
        <f>+M21+N21+O21+P21+Q21+R21+S21</f>
        <v>28281</v>
      </c>
      <c r="U21" s="15">
        <f>+L21+T21</f>
        <v>77175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>
      <c r="A22" s="6">
        <f t="shared" si="4"/>
        <v>6</v>
      </c>
      <c r="B22" s="135">
        <v>1047</v>
      </c>
      <c r="C22" s="184" t="s">
        <v>91</v>
      </c>
      <c r="D22" s="184" t="s">
        <v>363</v>
      </c>
      <c r="E22" s="52" t="s">
        <v>207</v>
      </c>
      <c r="F22" s="52" t="s">
        <v>346</v>
      </c>
      <c r="G22" s="138">
        <v>31606</v>
      </c>
      <c r="H22" s="7">
        <v>0</v>
      </c>
      <c r="I22" s="33">
        <v>0</v>
      </c>
      <c r="J22" s="8">
        <v>46037</v>
      </c>
      <c r="K22" s="33">
        <v>0</v>
      </c>
      <c r="L22" s="15">
        <f>(+G22+H22+I22+K22)</f>
        <v>31606</v>
      </c>
      <c r="M22" s="15">
        <f t="shared" si="5"/>
        <v>9725</v>
      </c>
      <c r="N22" s="15">
        <v>495</v>
      </c>
      <c r="O22" s="15">
        <v>0</v>
      </c>
      <c r="P22" s="15">
        <f>ROUND((L22*0.0145),0)</f>
        <v>458</v>
      </c>
      <c r="Q22" s="15">
        <v>187</v>
      </c>
      <c r="R22" s="15">
        <v>4801</v>
      </c>
      <c r="S22" s="15">
        <v>0</v>
      </c>
      <c r="T22" s="15">
        <f>+M22+N22+O22+P22+Q22+R22+S22</f>
        <v>15666</v>
      </c>
      <c r="U22" s="15">
        <f>+L22+T22</f>
        <v>47272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>
      <c r="A23" s="6"/>
      <c r="B23" s="161" t="s">
        <v>36</v>
      </c>
      <c r="C23" s="162" t="s">
        <v>36</v>
      </c>
      <c r="D23" s="163"/>
      <c r="E23" s="163" t="s">
        <v>12</v>
      </c>
      <c r="F23" s="162" t="s">
        <v>36</v>
      </c>
      <c r="G23" s="164">
        <f>SUM(G17:G22)</f>
        <v>387044</v>
      </c>
      <c r="H23" s="165">
        <f t="shared" ref="H23:I23" si="6">SUM(H17:H22)</f>
        <v>0</v>
      </c>
      <c r="I23" s="166">
        <f t="shared" si="6"/>
        <v>0</v>
      </c>
      <c r="J23" s="167" t="s">
        <v>36</v>
      </c>
      <c r="K23" s="168">
        <f t="shared" ref="K23:U23" si="7">SUM(K17:K22)</f>
        <v>0</v>
      </c>
      <c r="L23" s="169">
        <f t="shared" si="7"/>
        <v>387044</v>
      </c>
      <c r="M23" s="169">
        <f t="shared" si="7"/>
        <v>119093</v>
      </c>
      <c r="N23" s="169">
        <f t="shared" si="7"/>
        <v>2970</v>
      </c>
      <c r="O23" s="169">
        <f t="shared" si="7"/>
        <v>0</v>
      </c>
      <c r="P23" s="169">
        <f t="shared" si="7"/>
        <v>5612</v>
      </c>
      <c r="Q23" s="169">
        <f t="shared" si="7"/>
        <v>1122</v>
      </c>
      <c r="R23" s="169">
        <f t="shared" si="7"/>
        <v>51263</v>
      </c>
      <c r="S23" s="169">
        <f t="shared" si="7"/>
        <v>2134</v>
      </c>
      <c r="T23" s="169">
        <f t="shared" si="7"/>
        <v>182194</v>
      </c>
      <c r="U23" s="169">
        <f t="shared" si="7"/>
        <v>569238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>
      <c r="A24" s="6"/>
      <c r="B24" s="143"/>
      <c r="C24" s="52"/>
      <c r="D24" s="51"/>
      <c r="E24" s="51"/>
      <c r="F24" s="52"/>
      <c r="G24" s="138"/>
      <c r="H24" s="7"/>
      <c r="I24" s="153"/>
      <c r="J24" s="8"/>
      <c r="K24" s="3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>
      <c r="A25" s="6"/>
      <c r="B25" s="135"/>
      <c r="C25" s="52"/>
      <c r="D25" s="51"/>
      <c r="E25" s="170" t="s">
        <v>88</v>
      </c>
      <c r="F25" s="52"/>
      <c r="G25" s="138"/>
      <c r="H25" s="7"/>
      <c r="I25" s="153"/>
      <c r="J25" s="8"/>
      <c r="K25" s="3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>
      <c r="A26" s="6">
        <v>1</v>
      </c>
      <c r="B26" s="155">
        <v>946</v>
      </c>
      <c r="C26" s="184" t="s">
        <v>187</v>
      </c>
      <c r="D26" s="184"/>
      <c r="E26" s="52" t="s">
        <v>95</v>
      </c>
      <c r="F26" s="52" t="s">
        <v>96</v>
      </c>
      <c r="G26" s="138">
        <v>0</v>
      </c>
      <c r="H26" s="7">
        <v>0</v>
      </c>
      <c r="I26" s="153">
        <v>0</v>
      </c>
      <c r="J26" s="8"/>
      <c r="K26" s="33">
        <v>0</v>
      </c>
      <c r="L26" s="15">
        <f>(+G26+H26+I26+K26)</f>
        <v>0</v>
      </c>
      <c r="M26" s="15">
        <f t="shared" ref="M26:M28" si="8">ROUND((L26*0.3077),0)</f>
        <v>0</v>
      </c>
      <c r="N26" s="15">
        <v>0</v>
      </c>
      <c r="O26" s="15">
        <v>0</v>
      </c>
      <c r="P26" s="15">
        <f>ROUND((L26*0.0145),0)</f>
        <v>0</v>
      </c>
      <c r="Q26" s="15">
        <v>0</v>
      </c>
      <c r="R26" s="15">
        <v>0</v>
      </c>
      <c r="S26" s="15">
        <v>0</v>
      </c>
      <c r="T26" s="15">
        <f>+M26+N26+O26+P26+Q26+R26+S26</f>
        <v>0</v>
      </c>
      <c r="U26" s="15">
        <f>+L26+T26</f>
        <v>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>
      <c r="A27" s="6">
        <f t="shared" ref="A27:A28" si="9">A26+1</f>
        <v>2</v>
      </c>
      <c r="B27" s="135">
        <v>1017</v>
      </c>
      <c r="C27" s="184" t="s">
        <v>89</v>
      </c>
      <c r="D27" s="184"/>
      <c r="E27" s="52" t="s">
        <v>103</v>
      </c>
      <c r="F27" s="52" t="s">
        <v>90</v>
      </c>
      <c r="G27" s="138">
        <v>0</v>
      </c>
      <c r="H27" s="7">
        <v>0</v>
      </c>
      <c r="I27" s="33">
        <v>0</v>
      </c>
      <c r="J27" s="8"/>
      <c r="K27" s="33">
        <v>0</v>
      </c>
      <c r="L27" s="15">
        <f>(+G27+H27+I27+K27)</f>
        <v>0</v>
      </c>
      <c r="M27" s="15">
        <f t="shared" si="8"/>
        <v>0</v>
      </c>
      <c r="N27" s="15">
        <v>0</v>
      </c>
      <c r="O27" s="15">
        <v>0</v>
      </c>
      <c r="P27" s="15">
        <f>ROUND((L27*0.0145),0)</f>
        <v>0</v>
      </c>
      <c r="Q27" s="15">
        <v>0</v>
      </c>
      <c r="R27" s="15">
        <v>0</v>
      </c>
      <c r="S27" s="15">
        <v>0</v>
      </c>
      <c r="T27" s="15">
        <f>+M27+N27+O27+P27+Q27+R27+S27</f>
        <v>0</v>
      </c>
      <c r="U27" s="15">
        <f>+L27+T27</f>
        <v>0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>
      <c r="A28" s="6">
        <f t="shared" si="9"/>
        <v>3</v>
      </c>
      <c r="B28" s="135">
        <v>1048</v>
      </c>
      <c r="C28" s="184" t="s">
        <v>188</v>
      </c>
      <c r="D28" s="184"/>
      <c r="E28" s="6" t="s">
        <v>94</v>
      </c>
      <c r="F28" s="52" t="s">
        <v>189</v>
      </c>
      <c r="G28" s="141">
        <v>0</v>
      </c>
      <c r="H28" s="7">
        <v>0</v>
      </c>
      <c r="I28" s="153">
        <v>0</v>
      </c>
      <c r="J28" s="8"/>
      <c r="K28" s="33">
        <v>0</v>
      </c>
      <c r="L28" s="15">
        <f t="shared" ref="L28" si="10">(+G28+H28+I28+K28)</f>
        <v>0</v>
      </c>
      <c r="M28" s="15">
        <f t="shared" si="8"/>
        <v>0</v>
      </c>
      <c r="N28" s="15">
        <v>0</v>
      </c>
      <c r="O28" s="15">
        <v>0</v>
      </c>
      <c r="P28" s="15">
        <f t="shared" ref="P28" si="11">ROUND((L28*0.0145),0)</f>
        <v>0</v>
      </c>
      <c r="Q28" s="15">
        <v>0</v>
      </c>
      <c r="R28" s="15">
        <v>0</v>
      </c>
      <c r="S28" s="15">
        <v>0</v>
      </c>
      <c r="T28" s="15">
        <f t="shared" ref="T28" si="12">+M28+N28+O28+P28+Q28+R28+S28</f>
        <v>0</v>
      </c>
      <c r="U28" s="15">
        <f t="shared" ref="U28" si="13">+L28+T28</f>
        <v>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>
      <c r="A29" s="6"/>
      <c r="B29" s="180" t="s">
        <v>36</v>
      </c>
      <c r="C29" s="162" t="s">
        <v>36</v>
      </c>
      <c r="D29" s="162"/>
      <c r="E29" s="162" t="s">
        <v>12</v>
      </c>
      <c r="F29" s="162" t="s">
        <v>36</v>
      </c>
      <c r="G29" s="164">
        <f>SUM(G26:G28)</f>
        <v>0</v>
      </c>
      <c r="H29" s="164">
        <f>SUM(H26:H28)</f>
        <v>0</v>
      </c>
      <c r="I29" s="164">
        <f>SUM(I26:I28)</f>
        <v>0</v>
      </c>
      <c r="J29" s="167" t="s">
        <v>36</v>
      </c>
      <c r="K29" s="164">
        <f t="shared" ref="K29:U29" si="14">SUM(K26:K28)</f>
        <v>0</v>
      </c>
      <c r="L29" s="164">
        <f t="shared" si="14"/>
        <v>0</v>
      </c>
      <c r="M29" s="164">
        <f t="shared" si="14"/>
        <v>0</v>
      </c>
      <c r="N29" s="164">
        <f t="shared" si="14"/>
        <v>0</v>
      </c>
      <c r="O29" s="164">
        <f t="shared" si="14"/>
        <v>0</v>
      </c>
      <c r="P29" s="164">
        <f t="shared" si="14"/>
        <v>0</v>
      </c>
      <c r="Q29" s="164">
        <f t="shared" si="14"/>
        <v>0</v>
      </c>
      <c r="R29" s="164">
        <f t="shared" si="14"/>
        <v>0</v>
      </c>
      <c r="S29" s="164">
        <f t="shared" si="14"/>
        <v>0</v>
      </c>
      <c r="T29" s="164">
        <f t="shared" si="14"/>
        <v>0</v>
      </c>
      <c r="U29" s="164">
        <f t="shared" si="14"/>
        <v>0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>
      <c r="A30" s="6"/>
      <c r="B30" s="6"/>
      <c r="C30" s="52"/>
      <c r="D30" s="52"/>
      <c r="E30" s="52"/>
      <c r="F30" s="52"/>
      <c r="G30" s="7"/>
      <c r="H30" s="7"/>
      <c r="I30" s="153"/>
      <c r="J30" s="8"/>
      <c r="K30" s="3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>
      <c r="A31" s="6"/>
      <c r="B31" s="6"/>
      <c r="C31" s="52"/>
      <c r="D31" s="52"/>
      <c r="E31" s="52"/>
      <c r="F31" s="52"/>
      <c r="G31" s="7"/>
      <c r="H31" s="7"/>
      <c r="I31" s="153"/>
      <c r="J31" s="8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>
      <c r="A32" s="6"/>
      <c r="B32" s="6"/>
      <c r="C32" s="52"/>
      <c r="D32" s="52"/>
      <c r="E32" s="52"/>
      <c r="F32" s="52"/>
      <c r="G32" s="7"/>
      <c r="H32" s="7"/>
      <c r="I32" s="153"/>
      <c r="J32" s="8"/>
      <c r="K32" s="3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>
      <c r="A33" s="6"/>
      <c r="B33" s="6"/>
      <c r="C33" s="52"/>
      <c r="D33" s="52"/>
      <c r="E33" s="52"/>
      <c r="F33" s="52"/>
      <c r="G33" s="7"/>
      <c r="H33" s="7"/>
      <c r="I33" s="153"/>
      <c r="J33" s="8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>
      <c r="A34" s="6"/>
      <c r="B34" s="6"/>
      <c r="C34" s="52"/>
      <c r="D34" s="52"/>
      <c r="E34" s="52"/>
      <c r="F34" s="52"/>
      <c r="G34" s="7"/>
      <c r="H34" s="7"/>
      <c r="I34" s="153"/>
      <c r="J34" s="8"/>
      <c r="K34" s="3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>
      <c r="A35" s="6"/>
      <c r="B35" s="6"/>
      <c r="C35" s="52"/>
      <c r="D35" s="52"/>
      <c r="E35" s="52"/>
      <c r="F35" s="52"/>
      <c r="G35" s="7"/>
      <c r="H35" s="7"/>
      <c r="I35" s="153"/>
      <c r="J35" s="8"/>
      <c r="K35" s="3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>
      <c r="A36" s="6"/>
      <c r="B36" s="6"/>
      <c r="C36" s="52"/>
      <c r="D36" s="52"/>
      <c r="E36" s="52"/>
      <c r="F36" s="52"/>
      <c r="G36" s="7"/>
      <c r="H36" s="7"/>
      <c r="I36" s="153"/>
      <c r="J36" s="8"/>
      <c r="K36" s="33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>
      <c r="A37" s="6"/>
      <c r="B37" s="6"/>
      <c r="C37" s="52"/>
      <c r="D37" s="52"/>
      <c r="E37" s="52"/>
      <c r="F37" s="52"/>
      <c r="G37" s="7"/>
      <c r="H37" s="7"/>
      <c r="I37" s="153"/>
      <c r="J37" s="8"/>
      <c r="K37" s="3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>
      <c r="A38" s="6"/>
      <c r="B38" s="6"/>
      <c r="C38" s="52"/>
      <c r="D38" s="52"/>
      <c r="E38" s="52"/>
      <c r="F38" s="52"/>
      <c r="G38" s="7"/>
      <c r="H38" s="7"/>
      <c r="I38" s="153"/>
      <c r="J38" s="8"/>
      <c r="K38" s="3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>
      <c r="A39" s="6"/>
      <c r="B39" s="6"/>
      <c r="C39" s="52"/>
      <c r="D39" s="52"/>
      <c r="E39" s="52"/>
      <c r="F39" s="52"/>
      <c r="G39" s="7"/>
      <c r="H39" s="7"/>
      <c r="I39" s="153"/>
      <c r="J39" s="8"/>
      <c r="K39" s="3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>
      <c r="A40" s="6"/>
      <c r="B40" s="6"/>
      <c r="C40" s="52"/>
      <c r="D40" s="52"/>
      <c r="E40" s="52"/>
      <c r="F40" s="52"/>
      <c r="G40" s="7"/>
      <c r="H40" s="7"/>
      <c r="I40" s="153"/>
      <c r="J40" s="8"/>
      <c r="K40" s="3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>
      <c r="A41" s="6"/>
      <c r="B41" s="6"/>
      <c r="C41" s="52"/>
      <c r="D41" s="52"/>
      <c r="E41" s="52"/>
      <c r="F41" s="52"/>
      <c r="G41" s="7"/>
      <c r="H41" s="7"/>
      <c r="I41" s="153"/>
      <c r="J41" s="8"/>
      <c r="K41" s="3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>
      <c r="A42" s="14"/>
      <c r="B42" s="14"/>
      <c r="C42" s="14"/>
      <c r="D42" s="239"/>
      <c r="E42" s="11" t="s">
        <v>37</v>
      </c>
      <c r="F42" s="13" t="s">
        <v>36</v>
      </c>
      <c r="G42" s="10">
        <f>G29+G23</f>
        <v>387044</v>
      </c>
      <c r="H42" s="10">
        <f>H29+H23</f>
        <v>0</v>
      </c>
      <c r="I42" s="10">
        <f>I29+I23</f>
        <v>0</v>
      </c>
      <c r="J42" s="12" t="s">
        <v>36</v>
      </c>
      <c r="K42" s="10">
        <f t="shared" ref="K42:T42" si="15">K29+K23</f>
        <v>0</v>
      </c>
      <c r="L42" s="10">
        <f t="shared" si="15"/>
        <v>387044</v>
      </c>
      <c r="M42" s="10">
        <f t="shared" si="15"/>
        <v>119093</v>
      </c>
      <c r="N42" s="10">
        <f t="shared" si="15"/>
        <v>2970</v>
      </c>
      <c r="O42" s="10">
        <f t="shared" si="15"/>
        <v>0</v>
      </c>
      <c r="P42" s="10">
        <f t="shared" si="15"/>
        <v>5612</v>
      </c>
      <c r="Q42" s="10">
        <f t="shared" si="15"/>
        <v>1122</v>
      </c>
      <c r="R42" s="10">
        <f t="shared" si="15"/>
        <v>51263</v>
      </c>
      <c r="S42" s="10">
        <f t="shared" si="15"/>
        <v>2134</v>
      </c>
      <c r="T42" s="10">
        <f t="shared" si="15"/>
        <v>182194</v>
      </c>
      <c r="U42" s="10">
        <f>U29+U23</f>
        <v>569238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ht="12.75">
      <c r="A43" s="122"/>
      <c r="B43" s="123"/>
      <c r="C43" s="123"/>
      <c r="D43" s="123"/>
      <c r="E43" s="1"/>
      <c r="F43" s="1"/>
      <c r="G43" s="1"/>
      <c r="H43" s="1"/>
      <c r="I43" s="1"/>
      <c r="J43" s="1"/>
      <c r="K43" s="225"/>
      <c r="L43" s="125"/>
      <c r="M43" s="125"/>
      <c r="N43" s="12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ht="12.75">
      <c r="A44" s="122"/>
      <c r="B44" s="123"/>
      <c r="C44" s="123"/>
      <c r="D44" s="123"/>
      <c r="E44" s="1"/>
      <c r="F44" s="1"/>
      <c r="G44" s="1"/>
      <c r="H44" s="1"/>
      <c r="I44" s="1"/>
      <c r="J44" s="1"/>
      <c r="K44" s="123"/>
      <c r="L44" s="123"/>
      <c r="M44" s="123"/>
      <c r="N44" s="12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ht="12" customHeight="1">
      <c r="A45" s="122"/>
      <c r="B45" s="123"/>
      <c r="C45" s="123"/>
      <c r="D45" s="12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125" customFormat="1" ht="12.75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</row>
    <row r="47" spans="1:75" s="125" customFormat="1" ht="12.75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</sheetData>
  <sortState xmlns:xlrd2="http://schemas.microsoft.com/office/spreadsheetml/2017/richdata2" ref="B26:U27">
    <sortCondition ref="B26:B27"/>
  </sortState>
  <mergeCells count="1">
    <mergeCell ref="J14:K15"/>
  </mergeCells>
  <printOptions horizontalCentered="1"/>
  <pageMargins left="0.2" right="0.2" top="1" bottom="0.25" header="0.3" footer="0.3"/>
  <pageSetup paperSize="5" scale="77" fitToHeight="0" orientation="landscape" r:id="rId1"/>
  <headerFooter>
    <oddHeader>&amp;C&amp;"Times New Roman,Bold"Government of Guam
Fiscal Year 2025
3rd Qtr Agency Staffing Pattern
(CURRENT)
Date: &amp;D&amp;R&amp;"Times New Roman,Bold"[BBMR SP-1]</oddHeader>
  </headerFooter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78"/>
  <sheetViews>
    <sheetView view="pageLayout" topLeftCell="A7" zoomScale="152" zoomScaleNormal="100" zoomScalePageLayoutView="152" workbookViewId="0">
      <selection activeCell="H24" sqref="H24"/>
    </sheetView>
  </sheetViews>
  <sheetFormatPr defaultColWidth="6.88671875" defaultRowHeight="11.25"/>
  <cols>
    <col min="1" max="1" width="2.77734375" style="9" customWidth="1"/>
    <col min="2" max="2" width="5.6640625" style="9" customWidth="1"/>
    <col min="3" max="3" width="20" style="9" customWidth="1"/>
    <col min="4" max="4" width="7.109375" style="9" customWidth="1"/>
    <col min="5" max="5" width="22.109375" style="9" customWidth="1"/>
    <col min="6" max="6" width="6.6640625" style="9" customWidth="1"/>
    <col min="7" max="7" width="6.77734375" style="9" customWidth="1"/>
    <col min="8" max="8" width="6.44140625" style="9" customWidth="1"/>
    <col min="9" max="9" width="5.5546875" style="9" customWidth="1"/>
    <col min="10" max="10" width="7.88671875" style="9" customWidth="1"/>
    <col min="11" max="11" width="6.21875" style="9" customWidth="1"/>
    <col min="12" max="12" width="7.6640625" style="9" customWidth="1"/>
    <col min="13" max="13" width="9.6640625" style="9" customWidth="1"/>
    <col min="14" max="15" width="8.6640625" style="9" customWidth="1"/>
    <col min="16" max="16" width="8" style="9" customWidth="1"/>
    <col min="17" max="17" width="5.21875" style="9" customWidth="1"/>
    <col min="18" max="20" width="8.77734375" style="9" customWidth="1"/>
    <col min="21" max="21" width="8.44140625" style="9" customWidth="1"/>
    <col min="22" max="16384" width="6.8867187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7" t="s">
        <v>66</v>
      </c>
      <c r="E2" s="17"/>
      <c r="F2" s="17"/>
      <c r="H2" s="151"/>
      <c r="I2" s="15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7"/>
      <c r="E3" s="17"/>
      <c r="F3" s="17"/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7" t="s">
        <v>67</v>
      </c>
      <c r="E4" s="17"/>
      <c r="F4" s="17"/>
      <c r="H4" s="17"/>
      <c r="I4" s="1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7"/>
      <c r="E5" s="17"/>
      <c r="F5" s="17"/>
      <c r="H5" s="17"/>
      <c r="I5" s="1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7" t="s">
        <v>70</v>
      </c>
      <c r="E6" s="17"/>
      <c r="F6" s="17"/>
      <c r="H6" s="17"/>
      <c r="I6" s="1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7"/>
      <c r="E7" s="17"/>
      <c r="F7" s="17"/>
      <c r="H7" s="17"/>
      <c r="I7" s="1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17" t="s">
        <v>69</v>
      </c>
      <c r="E8" s="17"/>
      <c r="F8" s="3" t="s">
        <v>298</v>
      </c>
      <c r="I8" s="17"/>
      <c r="J8" s="3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5">
      <c r="A9" s="3"/>
      <c r="B9" s="3"/>
      <c r="C9" s="3"/>
      <c r="D9" s="3"/>
      <c r="E9" s="3"/>
      <c r="F9" s="3" t="s">
        <v>299</v>
      </c>
      <c r="G9"/>
      <c r="H9"/>
      <c r="I9"/>
      <c r="J9"/>
      <c r="K9"/>
      <c r="L9" s="3"/>
      <c r="M9" s="3" t="s">
        <v>3</v>
      </c>
      <c r="N9" s="3"/>
      <c r="O9" s="3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5.75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O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21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125" customFormat="1" ht="12" thickTop="1">
      <c r="A17" s="129">
        <v>1</v>
      </c>
      <c r="B17" s="135">
        <v>1000</v>
      </c>
      <c r="C17" s="156" t="s">
        <v>97</v>
      </c>
      <c r="D17" s="52" t="s">
        <v>209</v>
      </c>
      <c r="E17" s="52" t="s">
        <v>98</v>
      </c>
      <c r="F17" s="52" t="s">
        <v>294</v>
      </c>
      <c r="G17" s="136">
        <v>83568</v>
      </c>
      <c r="H17" s="29">
        <v>0</v>
      </c>
      <c r="I17" s="29">
        <v>0</v>
      </c>
      <c r="J17" s="139">
        <v>46158</v>
      </c>
      <c r="K17" s="29">
        <v>0</v>
      </c>
      <c r="L17" s="16">
        <f t="shared" ref="L17:L29" si="0">(+G17+H17+I17+K17)</f>
        <v>83568</v>
      </c>
      <c r="M17" s="16">
        <f>ROUND((L17*0.3077),0)</f>
        <v>25714</v>
      </c>
      <c r="N17" s="16">
        <v>0</v>
      </c>
      <c r="O17" s="16">
        <v>0</v>
      </c>
      <c r="P17" s="16">
        <f t="shared" ref="P17:P29" si="1">ROUND((L17*0.0145),0)</f>
        <v>1212</v>
      </c>
      <c r="Q17" s="16">
        <v>187</v>
      </c>
      <c r="R17" s="16">
        <v>21918</v>
      </c>
      <c r="S17" s="16">
        <v>653</v>
      </c>
      <c r="T17" s="16">
        <f t="shared" ref="T17:T29" si="2">+M17+N17+O17+P17+Q17+R17+S17</f>
        <v>49684</v>
      </c>
      <c r="U17" s="16">
        <f t="shared" ref="U17:U29" si="3">+L17+T17</f>
        <v>133252</v>
      </c>
      <c r="V17" s="1"/>
      <c r="W17" s="1"/>
      <c r="X17" s="1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</row>
    <row r="18" spans="1:75" s="125" customFormat="1">
      <c r="A18" s="129">
        <f t="shared" ref="A18:A19" si="4">A17+1</f>
        <v>2</v>
      </c>
      <c r="B18" s="227">
        <v>1015</v>
      </c>
      <c r="C18" s="137" t="s">
        <v>109</v>
      </c>
      <c r="D18" s="137" t="s">
        <v>369</v>
      </c>
      <c r="E18" s="52" t="s">
        <v>373</v>
      </c>
      <c r="F18" s="52" t="s">
        <v>176</v>
      </c>
      <c r="G18" s="7">
        <v>34886</v>
      </c>
      <c r="H18" s="7">
        <v>0</v>
      </c>
      <c r="I18" s="33">
        <v>0</v>
      </c>
      <c r="J18" s="8"/>
      <c r="K18" s="33">
        <v>0</v>
      </c>
      <c r="L18" s="15">
        <f t="shared" ref="L18" si="5">(+G18+H18+I18+K18)</f>
        <v>34886</v>
      </c>
      <c r="M18" s="15">
        <f>ROUND((L18*0.3077),0)</f>
        <v>10734</v>
      </c>
      <c r="N18" s="15">
        <v>495</v>
      </c>
      <c r="O18" s="15">
        <v>0</v>
      </c>
      <c r="P18" s="15">
        <f t="shared" ref="P18" si="6">ROUND((L18*0.0145),0)</f>
        <v>506</v>
      </c>
      <c r="Q18" s="15">
        <v>187</v>
      </c>
      <c r="R18" s="15">
        <v>4801</v>
      </c>
      <c r="S18" s="15">
        <v>342</v>
      </c>
      <c r="T18" s="15">
        <f t="shared" ref="T18" si="7">+M18+N18+O18+P18+Q18+R18+S18</f>
        <v>17065</v>
      </c>
      <c r="U18" s="15">
        <f t="shared" ref="U18" si="8">+L18+T18</f>
        <v>51951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</row>
    <row r="19" spans="1:75" s="125" customFormat="1">
      <c r="A19" s="129">
        <f t="shared" si="4"/>
        <v>3</v>
      </c>
      <c r="B19" s="135">
        <v>1062</v>
      </c>
      <c r="C19" s="137" t="s">
        <v>99</v>
      </c>
      <c r="D19" s="137" t="s">
        <v>210</v>
      </c>
      <c r="E19" s="52" t="s">
        <v>100</v>
      </c>
      <c r="F19" s="52" t="s">
        <v>295</v>
      </c>
      <c r="G19" s="138">
        <v>47891</v>
      </c>
      <c r="H19" s="7">
        <v>0</v>
      </c>
      <c r="I19" s="33">
        <v>0</v>
      </c>
      <c r="J19" s="8">
        <v>46094</v>
      </c>
      <c r="K19" s="33">
        <v>0</v>
      </c>
      <c r="L19" s="15">
        <f t="shared" si="0"/>
        <v>47891</v>
      </c>
      <c r="M19" s="15">
        <f>ROUND((L19*0.3077),0)</f>
        <v>14736</v>
      </c>
      <c r="N19" s="15">
        <v>0</v>
      </c>
      <c r="O19" s="15">
        <v>0</v>
      </c>
      <c r="P19" s="15">
        <f t="shared" si="1"/>
        <v>694</v>
      </c>
      <c r="Q19" s="15">
        <v>187</v>
      </c>
      <c r="R19" s="251">
        <v>6921</v>
      </c>
      <c r="S19" s="251">
        <v>404</v>
      </c>
      <c r="T19" s="15">
        <f t="shared" si="2"/>
        <v>22942</v>
      </c>
      <c r="U19" s="15">
        <f t="shared" si="3"/>
        <v>70833</v>
      </c>
      <c r="V19" s="1"/>
      <c r="W19" s="1"/>
      <c r="X19" s="1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</row>
    <row r="20" spans="1:75" s="125" customFormat="1">
      <c r="A20" s="129"/>
      <c r="B20" s="161" t="s">
        <v>36</v>
      </c>
      <c r="C20" s="162" t="s">
        <v>36</v>
      </c>
      <c r="D20" s="163"/>
      <c r="E20" s="163" t="s">
        <v>12</v>
      </c>
      <c r="F20" s="162" t="s">
        <v>36</v>
      </c>
      <c r="G20" s="164">
        <f>SUM(G17:G19)</f>
        <v>166345</v>
      </c>
      <c r="H20" s="164">
        <f>SUM(H17:H19)</f>
        <v>0</v>
      </c>
      <c r="I20" s="166">
        <f>SUM(I17:I19)</f>
        <v>0</v>
      </c>
      <c r="J20" s="167" t="s">
        <v>36</v>
      </c>
      <c r="K20" s="168">
        <f t="shared" ref="K20:U20" si="9">SUM(K17:K19)</f>
        <v>0</v>
      </c>
      <c r="L20" s="169">
        <f t="shared" si="9"/>
        <v>166345</v>
      </c>
      <c r="M20" s="169">
        <f t="shared" si="9"/>
        <v>51184</v>
      </c>
      <c r="N20" s="169">
        <f t="shared" si="9"/>
        <v>495</v>
      </c>
      <c r="O20" s="169">
        <f t="shared" si="9"/>
        <v>0</v>
      </c>
      <c r="P20" s="169">
        <f t="shared" si="9"/>
        <v>2412</v>
      </c>
      <c r="Q20" s="169">
        <f t="shared" si="9"/>
        <v>561</v>
      </c>
      <c r="R20" s="169">
        <f t="shared" si="9"/>
        <v>33640</v>
      </c>
      <c r="S20" s="169">
        <f t="shared" si="9"/>
        <v>1399</v>
      </c>
      <c r="T20" s="169">
        <f t="shared" si="9"/>
        <v>89691</v>
      </c>
      <c r="U20" s="169">
        <f t="shared" si="9"/>
        <v>256036</v>
      </c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</row>
    <row r="21" spans="1:75" s="125" customFormat="1">
      <c r="A21" s="129"/>
      <c r="B21" s="135"/>
      <c r="C21" s="52"/>
      <c r="D21" s="51"/>
      <c r="E21" s="51"/>
      <c r="F21" s="52"/>
      <c r="G21" s="138"/>
      <c r="H21" s="7"/>
      <c r="I21" s="153"/>
      <c r="J21" s="8"/>
      <c r="K21" s="3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</row>
    <row r="22" spans="1:75" s="125" customFormat="1">
      <c r="A22" s="129"/>
      <c r="B22" s="135"/>
      <c r="C22" s="52"/>
      <c r="D22" s="51"/>
      <c r="E22" s="170" t="s">
        <v>88</v>
      </c>
      <c r="F22" s="52"/>
      <c r="G22" s="138"/>
      <c r="H22" s="7"/>
      <c r="I22" s="153"/>
      <c r="J22" s="8"/>
      <c r="K22" s="3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</row>
    <row r="23" spans="1:75" s="125" customFormat="1">
      <c r="A23" s="129">
        <v>1</v>
      </c>
      <c r="B23" s="135">
        <v>1014</v>
      </c>
      <c r="C23" s="137" t="s">
        <v>107</v>
      </c>
      <c r="D23" s="137"/>
      <c r="E23" s="52" t="s">
        <v>103</v>
      </c>
      <c r="F23" s="52" t="s">
        <v>108</v>
      </c>
      <c r="G23" s="138">
        <v>0</v>
      </c>
      <c r="H23" s="7">
        <v>0</v>
      </c>
      <c r="I23" s="33">
        <v>0</v>
      </c>
      <c r="J23" s="8"/>
      <c r="K23" s="33">
        <v>0</v>
      </c>
      <c r="L23" s="15">
        <f t="shared" si="0"/>
        <v>0</v>
      </c>
      <c r="M23" s="15">
        <f t="shared" ref="M23:M29" si="10">ROUND((L23*0.3077),0)</f>
        <v>0</v>
      </c>
      <c r="N23" s="15">
        <v>0</v>
      </c>
      <c r="O23" s="15">
        <v>0</v>
      </c>
      <c r="P23" s="15">
        <f t="shared" si="1"/>
        <v>0</v>
      </c>
      <c r="Q23" s="15">
        <v>0</v>
      </c>
      <c r="R23" s="15">
        <v>0</v>
      </c>
      <c r="S23" s="15">
        <v>0</v>
      </c>
      <c r="T23" s="15">
        <f t="shared" si="2"/>
        <v>0</v>
      </c>
      <c r="U23" s="15">
        <f t="shared" si="3"/>
        <v>0</v>
      </c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</row>
    <row r="24" spans="1:75" s="125" customFormat="1">
      <c r="A24" s="129">
        <f t="shared" ref="A24:A29" si="11">A23+1</f>
        <v>2</v>
      </c>
      <c r="B24" s="135">
        <v>1007</v>
      </c>
      <c r="C24" s="137" t="s">
        <v>101</v>
      </c>
      <c r="D24" s="137"/>
      <c r="E24" s="52" t="s">
        <v>103</v>
      </c>
      <c r="F24" s="52" t="s">
        <v>104</v>
      </c>
      <c r="G24" s="7">
        <v>0</v>
      </c>
      <c r="H24" s="7">
        <v>0</v>
      </c>
      <c r="I24" s="33">
        <v>0</v>
      </c>
      <c r="J24" s="8"/>
      <c r="K24" s="33">
        <v>0</v>
      </c>
      <c r="L24" s="15">
        <f t="shared" si="0"/>
        <v>0</v>
      </c>
      <c r="M24" s="15">
        <f t="shared" si="10"/>
        <v>0</v>
      </c>
      <c r="N24" s="15">
        <v>0</v>
      </c>
      <c r="O24" s="15">
        <v>0</v>
      </c>
      <c r="P24" s="15">
        <f t="shared" si="1"/>
        <v>0</v>
      </c>
      <c r="Q24" s="15">
        <v>0</v>
      </c>
      <c r="R24" s="15">
        <v>0</v>
      </c>
      <c r="S24" s="15">
        <v>0</v>
      </c>
      <c r="T24" s="15">
        <f t="shared" si="2"/>
        <v>0</v>
      </c>
      <c r="U24" s="15">
        <f t="shared" si="3"/>
        <v>0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</row>
    <row r="25" spans="1:75" s="125" customFormat="1">
      <c r="A25" s="129">
        <f t="shared" si="11"/>
        <v>3</v>
      </c>
      <c r="B25" s="135">
        <v>1008</v>
      </c>
      <c r="C25" s="137" t="s">
        <v>105</v>
      </c>
      <c r="D25" s="137"/>
      <c r="E25" s="52" t="s">
        <v>103</v>
      </c>
      <c r="F25" s="52" t="s">
        <v>106</v>
      </c>
      <c r="G25" s="7">
        <v>0</v>
      </c>
      <c r="H25" s="7">
        <v>0</v>
      </c>
      <c r="I25" s="33">
        <v>0</v>
      </c>
      <c r="J25" s="8"/>
      <c r="K25" s="33">
        <v>0</v>
      </c>
      <c r="L25" s="15">
        <f t="shared" si="0"/>
        <v>0</v>
      </c>
      <c r="M25" s="15">
        <f t="shared" si="10"/>
        <v>0</v>
      </c>
      <c r="N25" s="15">
        <v>0</v>
      </c>
      <c r="O25" s="15">
        <v>0</v>
      </c>
      <c r="P25" s="15">
        <f t="shared" si="1"/>
        <v>0</v>
      </c>
      <c r="Q25" s="15">
        <v>0</v>
      </c>
      <c r="R25" s="15">
        <v>0</v>
      </c>
      <c r="S25" s="15">
        <v>0</v>
      </c>
      <c r="T25" s="15">
        <f t="shared" si="2"/>
        <v>0</v>
      </c>
      <c r="U25" s="15">
        <f t="shared" si="3"/>
        <v>0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</row>
    <row r="26" spans="1:75" s="125" customFormat="1">
      <c r="A26" s="129">
        <f t="shared" si="11"/>
        <v>4</v>
      </c>
      <c r="B26" s="135">
        <v>1010</v>
      </c>
      <c r="C26" s="137" t="s">
        <v>105</v>
      </c>
      <c r="D26" s="137"/>
      <c r="E26" s="52" t="s">
        <v>103</v>
      </c>
      <c r="F26" s="52" t="s">
        <v>106</v>
      </c>
      <c r="G26" s="7">
        <v>0</v>
      </c>
      <c r="H26" s="7">
        <v>0</v>
      </c>
      <c r="I26" s="33">
        <v>0</v>
      </c>
      <c r="J26" s="8"/>
      <c r="K26" s="33">
        <v>0</v>
      </c>
      <c r="L26" s="15">
        <f t="shared" si="0"/>
        <v>0</v>
      </c>
      <c r="M26" s="15">
        <f t="shared" si="10"/>
        <v>0</v>
      </c>
      <c r="N26" s="15">
        <v>0</v>
      </c>
      <c r="O26" s="15">
        <v>0</v>
      </c>
      <c r="P26" s="15">
        <f t="shared" si="1"/>
        <v>0</v>
      </c>
      <c r="Q26" s="15">
        <v>0</v>
      </c>
      <c r="R26" s="15">
        <v>0</v>
      </c>
      <c r="S26" s="15">
        <v>0</v>
      </c>
      <c r="T26" s="15">
        <f t="shared" si="2"/>
        <v>0</v>
      </c>
      <c r="U26" s="15">
        <f t="shared" si="3"/>
        <v>0</v>
      </c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</row>
    <row r="27" spans="1:75" s="125" customFormat="1">
      <c r="A27" s="129">
        <f t="shared" si="11"/>
        <v>5</v>
      </c>
      <c r="B27" s="135">
        <v>1016</v>
      </c>
      <c r="C27" s="137" t="s">
        <v>109</v>
      </c>
      <c r="D27" s="137"/>
      <c r="E27" s="52" t="s">
        <v>103</v>
      </c>
      <c r="F27" s="52" t="s">
        <v>110</v>
      </c>
      <c r="G27" s="7">
        <v>0</v>
      </c>
      <c r="H27" s="7">
        <v>0</v>
      </c>
      <c r="I27" s="33">
        <v>0</v>
      </c>
      <c r="J27" s="8"/>
      <c r="K27" s="33">
        <v>0</v>
      </c>
      <c r="L27" s="15">
        <f t="shared" si="0"/>
        <v>0</v>
      </c>
      <c r="M27" s="15">
        <f t="shared" si="10"/>
        <v>0</v>
      </c>
      <c r="N27" s="15">
        <v>0</v>
      </c>
      <c r="O27" s="15">
        <v>0</v>
      </c>
      <c r="P27" s="15">
        <f t="shared" si="1"/>
        <v>0</v>
      </c>
      <c r="Q27" s="15">
        <v>0</v>
      </c>
      <c r="R27" s="15">
        <v>0</v>
      </c>
      <c r="S27" s="15">
        <v>0</v>
      </c>
      <c r="T27" s="15">
        <f t="shared" si="2"/>
        <v>0</v>
      </c>
      <c r="U27" s="15">
        <f t="shared" si="3"/>
        <v>0</v>
      </c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</row>
    <row r="28" spans="1:75" s="125" customFormat="1">
      <c r="A28" s="129">
        <f t="shared" si="11"/>
        <v>6</v>
      </c>
      <c r="B28" s="135">
        <v>1050</v>
      </c>
      <c r="C28" s="137" t="s">
        <v>105</v>
      </c>
      <c r="D28" s="137"/>
      <c r="E28" s="52" t="s">
        <v>103</v>
      </c>
      <c r="F28" s="52" t="s">
        <v>106</v>
      </c>
      <c r="G28" s="138">
        <v>0</v>
      </c>
      <c r="H28" s="7">
        <v>0</v>
      </c>
      <c r="I28" s="33">
        <v>0</v>
      </c>
      <c r="J28" s="8" t="s">
        <v>3</v>
      </c>
      <c r="K28" s="33">
        <v>0</v>
      </c>
      <c r="L28" s="15">
        <f t="shared" ref="L28" si="12">(+G28+H28+I28+K28)</f>
        <v>0</v>
      </c>
      <c r="M28" s="15">
        <f t="shared" si="10"/>
        <v>0</v>
      </c>
      <c r="N28" s="15">
        <v>0</v>
      </c>
      <c r="O28" s="15">
        <v>0</v>
      </c>
      <c r="P28" s="15">
        <f t="shared" ref="P28" si="13">ROUND((L28*0.0145),0)</f>
        <v>0</v>
      </c>
      <c r="Q28" s="15">
        <v>0</v>
      </c>
      <c r="R28" s="15">
        <v>0</v>
      </c>
      <c r="S28" s="15">
        <v>0</v>
      </c>
      <c r="T28" s="15">
        <f t="shared" ref="T28" si="14">+M28+N28+O28+P28+Q28+R28+S28</f>
        <v>0</v>
      </c>
      <c r="U28" s="15">
        <f t="shared" ref="U28" si="15">+L28+T28</f>
        <v>0</v>
      </c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</row>
    <row r="29" spans="1:75" s="125" customFormat="1">
      <c r="A29" s="129">
        <f t="shared" si="11"/>
        <v>7</v>
      </c>
      <c r="B29" s="135">
        <v>1063</v>
      </c>
      <c r="C29" s="137" t="s">
        <v>101</v>
      </c>
      <c r="D29" s="137"/>
      <c r="E29" s="52" t="s">
        <v>192</v>
      </c>
      <c r="F29" s="52" t="s">
        <v>193</v>
      </c>
      <c r="G29" s="7">
        <v>0</v>
      </c>
      <c r="H29" s="7">
        <v>0</v>
      </c>
      <c r="I29" s="33">
        <v>0</v>
      </c>
      <c r="J29" s="8"/>
      <c r="K29" s="33">
        <v>0</v>
      </c>
      <c r="L29" s="15">
        <f t="shared" si="0"/>
        <v>0</v>
      </c>
      <c r="M29" s="15">
        <f t="shared" si="10"/>
        <v>0</v>
      </c>
      <c r="N29" s="15">
        <v>0</v>
      </c>
      <c r="O29" s="15">
        <v>0</v>
      </c>
      <c r="P29" s="15">
        <f t="shared" si="1"/>
        <v>0</v>
      </c>
      <c r="Q29" s="15">
        <v>0</v>
      </c>
      <c r="R29" s="15">
        <v>0</v>
      </c>
      <c r="S29" s="15">
        <v>0</v>
      </c>
      <c r="T29" s="15">
        <f t="shared" si="2"/>
        <v>0</v>
      </c>
      <c r="U29" s="15">
        <f t="shared" si="3"/>
        <v>0</v>
      </c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</row>
    <row r="30" spans="1:75" s="125" customFormat="1">
      <c r="A30" s="129"/>
      <c r="B30" s="161" t="s">
        <v>36</v>
      </c>
      <c r="C30" s="162" t="s">
        <v>36</v>
      </c>
      <c r="D30" s="163"/>
      <c r="E30" s="163" t="s">
        <v>12</v>
      </c>
      <c r="F30" s="162" t="s">
        <v>36</v>
      </c>
      <c r="G30" s="164">
        <f>SUM(G23:G29)</f>
        <v>0</v>
      </c>
      <c r="H30" s="165">
        <f>SUM(H23:H29)</f>
        <v>0</v>
      </c>
      <c r="I30" s="166">
        <f>SUM(I23:I29)</f>
        <v>0</v>
      </c>
      <c r="J30" s="167" t="s">
        <v>36</v>
      </c>
      <c r="K30" s="168">
        <f t="shared" ref="K30:U30" si="16">SUM(K23:K29)</f>
        <v>0</v>
      </c>
      <c r="L30" s="169">
        <f t="shared" si="16"/>
        <v>0</v>
      </c>
      <c r="M30" s="169">
        <f t="shared" si="16"/>
        <v>0</v>
      </c>
      <c r="N30" s="169">
        <f t="shared" si="16"/>
        <v>0</v>
      </c>
      <c r="O30" s="169">
        <f t="shared" si="16"/>
        <v>0</v>
      </c>
      <c r="P30" s="169">
        <f t="shared" si="16"/>
        <v>0</v>
      </c>
      <c r="Q30" s="169">
        <f t="shared" si="16"/>
        <v>0</v>
      </c>
      <c r="R30" s="169">
        <f t="shared" si="16"/>
        <v>0</v>
      </c>
      <c r="S30" s="169">
        <f t="shared" si="16"/>
        <v>0</v>
      </c>
      <c r="T30" s="169">
        <f t="shared" si="16"/>
        <v>0</v>
      </c>
      <c r="U30" s="169">
        <f t="shared" si="16"/>
        <v>0</v>
      </c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</row>
    <row r="31" spans="1:75" s="125" customFormat="1">
      <c r="A31" s="129"/>
      <c r="B31" s="135"/>
      <c r="C31" s="137"/>
      <c r="D31" s="137"/>
      <c r="E31" s="52"/>
      <c r="F31" s="52"/>
      <c r="G31" s="138"/>
      <c r="H31" s="7"/>
      <c r="I31" s="153"/>
      <c r="J31" s="8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</row>
    <row r="32" spans="1:75" s="125" customFormat="1">
      <c r="A32" s="129"/>
      <c r="B32" s="135"/>
      <c r="C32" s="137"/>
      <c r="D32" s="137"/>
      <c r="E32" s="52"/>
      <c r="F32" s="52"/>
      <c r="G32" s="138"/>
      <c r="H32" s="7"/>
      <c r="I32" s="153"/>
      <c r="J32" s="8"/>
      <c r="K32" s="3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</row>
    <row r="33" spans="1:75" s="125" customFormat="1">
      <c r="A33" s="129"/>
      <c r="B33" s="135"/>
      <c r="C33" s="137"/>
      <c r="D33" s="137"/>
      <c r="E33" s="52"/>
      <c r="F33" s="52"/>
      <c r="G33" s="138"/>
      <c r="H33" s="7"/>
      <c r="I33" s="153"/>
      <c r="J33" s="8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</row>
    <row r="34" spans="1:75" s="125" customFormat="1">
      <c r="A34" s="129"/>
      <c r="B34" s="135"/>
      <c r="C34" s="137"/>
      <c r="D34" s="137"/>
      <c r="E34" s="52"/>
      <c r="F34" s="52"/>
      <c r="G34" s="138"/>
      <c r="H34" s="7"/>
      <c r="I34" s="153"/>
      <c r="J34" s="8"/>
      <c r="K34" s="3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</row>
    <row r="35" spans="1:75" s="125" customFormat="1">
      <c r="A35" s="129"/>
      <c r="B35" s="135"/>
      <c r="C35" s="137"/>
      <c r="D35" s="137"/>
      <c r="E35" s="52"/>
      <c r="F35" s="52"/>
      <c r="G35" s="138"/>
      <c r="H35" s="7"/>
      <c r="I35" s="153"/>
      <c r="J35" s="8"/>
      <c r="K35" s="3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</row>
    <row r="36" spans="1:75" s="125" customFormat="1">
      <c r="A36" s="129"/>
      <c r="B36" s="135"/>
      <c r="C36" s="137"/>
      <c r="D36" s="137"/>
      <c r="E36" s="52"/>
      <c r="F36" s="52"/>
      <c r="G36" s="138"/>
      <c r="H36" s="7"/>
      <c r="I36" s="153"/>
      <c r="J36" s="8"/>
      <c r="K36" s="33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</row>
    <row r="37" spans="1:75">
      <c r="A37" s="6"/>
      <c r="B37" s="6"/>
      <c r="C37" s="52"/>
      <c r="D37" s="52"/>
      <c r="E37" s="52"/>
      <c r="F37" s="52"/>
      <c r="G37" s="7"/>
      <c r="H37" s="7"/>
      <c r="I37" s="153"/>
      <c r="J37" s="8"/>
      <c r="K37" s="3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>
      <c r="A38" s="6"/>
      <c r="B38" s="6"/>
      <c r="C38" s="52"/>
      <c r="D38" s="52"/>
      <c r="E38" s="52"/>
      <c r="F38" s="52"/>
      <c r="G38" s="7"/>
      <c r="H38" s="7"/>
      <c r="I38" s="153"/>
      <c r="J38" s="8"/>
      <c r="K38" s="3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>
      <c r="A39" s="6"/>
      <c r="B39" s="6"/>
      <c r="C39" s="52"/>
      <c r="D39" s="52"/>
      <c r="E39" s="52"/>
      <c r="F39" s="52"/>
      <c r="G39" s="7"/>
      <c r="H39" s="7"/>
      <c r="I39" s="153"/>
      <c r="J39" s="8"/>
      <c r="K39" s="3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>
      <c r="A40" s="6"/>
      <c r="B40" s="6"/>
      <c r="C40" s="52"/>
      <c r="D40" s="52"/>
      <c r="E40" s="52"/>
      <c r="F40" s="52"/>
      <c r="G40" s="7"/>
      <c r="H40" s="7"/>
      <c r="I40" s="153"/>
      <c r="J40" s="8"/>
      <c r="K40" s="3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>
      <c r="A41" s="6"/>
      <c r="B41" s="6"/>
      <c r="C41" s="52"/>
      <c r="D41" s="52"/>
      <c r="E41" s="52"/>
      <c r="F41" s="52"/>
      <c r="G41" s="7"/>
      <c r="H41" s="7"/>
      <c r="I41" s="153"/>
      <c r="J41" s="8"/>
      <c r="K41" s="3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>
      <c r="A42" s="14"/>
      <c r="B42" s="14"/>
      <c r="C42" s="14"/>
      <c r="D42" s="239"/>
      <c r="E42" s="11" t="s">
        <v>37</v>
      </c>
      <c r="F42" s="13" t="s">
        <v>36</v>
      </c>
      <c r="G42" s="10">
        <f>SUM(G20+G30)</f>
        <v>166345</v>
      </c>
      <c r="H42" s="10">
        <f>SUM(H20+H30)</f>
        <v>0</v>
      </c>
      <c r="I42" s="10">
        <f>SUM(I20+I30)</f>
        <v>0</v>
      </c>
      <c r="J42" s="12" t="s">
        <v>36</v>
      </c>
      <c r="K42" s="10">
        <f t="shared" ref="K42:U42" si="17">SUM(K30+K20)</f>
        <v>0</v>
      </c>
      <c r="L42" s="10">
        <f t="shared" si="17"/>
        <v>166345</v>
      </c>
      <c r="M42" s="10">
        <f t="shared" si="17"/>
        <v>51184</v>
      </c>
      <c r="N42" s="10">
        <f t="shared" si="17"/>
        <v>495</v>
      </c>
      <c r="O42" s="10">
        <f t="shared" si="17"/>
        <v>0</v>
      </c>
      <c r="P42" s="10">
        <f t="shared" si="17"/>
        <v>2412</v>
      </c>
      <c r="Q42" s="10">
        <f t="shared" si="17"/>
        <v>561</v>
      </c>
      <c r="R42" s="10">
        <f t="shared" si="17"/>
        <v>33640</v>
      </c>
      <c r="S42" s="10">
        <f t="shared" si="17"/>
        <v>1399</v>
      </c>
      <c r="T42" s="10">
        <f t="shared" si="17"/>
        <v>89691</v>
      </c>
      <c r="U42" s="10">
        <f t="shared" si="17"/>
        <v>256036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ht="12.75">
      <c r="A43" s="122"/>
      <c r="B43" s="1"/>
      <c r="C43" s="1"/>
      <c r="D43" s="1"/>
      <c r="E43" s="1"/>
      <c r="F43" s="1"/>
      <c r="G43" s="1"/>
      <c r="H43" s="1"/>
      <c r="I43" s="1"/>
      <c r="J43" s="1"/>
      <c r="K43" s="225"/>
      <c r="L43" s="125"/>
      <c r="M43" s="182"/>
      <c r="N43" s="18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ht="12.75">
      <c r="A44" s="122"/>
      <c r="B44" s="1"/>
      <c r="C44" s="1"/>
      <c r="D44" s="1"/>
      <c r="E44" s="1"/>
      <c r="F44" s="1"/>
      <c r="G44" s="1"/>
      <c r="H44" s="1"/>
      <c r="I44" s="1"/>
      <c r="J44" s="1"/>
      <c r="K44" s="183"/>
      <c r="L44" s="183"/>
      <c r="M44" s="183"/>
      <c r="N44" s="18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ht="12" customHeight="1">
      <c r="A45" s="12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125" customFormat="1" ht="12.75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</row>
    <row r="47" spans="1:75" s="125" customFormat="1" ht="12.75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224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</sheetData>
  <sortState xmlns:xlrd2="http://schemas.microsoft.com/office/spreadsheetml/2017/richdata2" ref="B28:F29">
    <sortCondition ref="B28:B29"/>
  </sortState>
  <mergeCells count="1">
    <mergeCell ref="J14:K15"/>
  </mergeCells>
  <printOptions horizontalCentered="1"/>
  <pageMargins left="0.2" right="0.2" top="1" bottom="0.25" header="0.3" footer="0.3"/>
  <pageSetup paperSize="5" scale="80" fitToHeight="2" orientation="landscape" r:id="rId1"/>
  <headerFooter>
    <oddHeader>&amp;C&amp;"Times New Roman,Bold"Government of Guam
Fiscal Year 2025
3rd Qtr Agency Staffing Pattern
(CURRENT)
Date: &amp;D&amp;R&amp;"Times New Roman,Bold"[BBMR SP-1]</oddHeader>
  </headerFooter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81"/>
  <sheetViews>
    <sheetView view="pageLayout" topLeftCell="A33" zoomScale="159" zoomScaleNormal="100" zoomScalePageLayoutView="159" workbookViewId="0">
      <selection activeCell="J44" sqref="J44"/>
    </sheetView>
  </sheetViews>
  <sheetFormatPr defaultColWidth="8.77734375" defaultRowHeight="11.25"/>
  <cols>
    <col min="1" max="1" width="2.77734375" style="9" customWidth="1"/>
    <col min="2" max="2" width="5.77734375" style="9" customWidth="1"/>
    <col min="3" max="3" width="18.77734375" style="9" customWidth="1"/>
    <col min="4" max="4" width="9.33203125" style="9" customWidth="1"/>
    <col min="5" max="5" width="19.21875" style="9" customWidth="1"/>
    <col min="6" max="6" width="6.6640625" style="9" customWidth="1"/>
    <col min="7" max="7" width="8.21875" style="9" customWidth="1"/>
    <col min="8" max="8" width="6.6640625" style="9" customWidth="1"/>
    <col min="9" max="9" width="6.33203125" style="9" customWidth="1"/>
    <col min="10" max="10" width="8.44140625" style="9" customWidth="1"/>
    <col min="11" max="11" width="6" style="9" customWidth="1"/>
    <col min="12" max="12" width="7.6640625" style="9" customWidth="1"/>
    <col min="13" max="13" width="10.77734375" style="9" customWidth="1"/>
    <col min="14" max="14" width="8.6640625" style="9" customWidth="1"/>
    <col min="15" max="15" width="8.109375" style="9" customWidth="1"/>
    <col min="16" max="16" width="8" style="9" customWidth="1"/>
    <col min="17" max="17" width="6.77734375" style="9" customWidth="1"/>
    <col min="18" max="20" width="8.77734375" style="9" customWidth="1"/>
    <col min="21" max="21" width="8.33203125" style="9" customWidth="1"/>
    <col min="22" max="16384" width="8.77734375" style="9"/>
  </cols>
  <sheetData>
    <row r="1" spans="1:75" ht="9.6" customHeight="1">
      <c r="A1" s="3"/>
      <c r="B1" s="3"/>
      <c r="C1" s="3"/>
      <c r="D1" s="3"/>
      <c r="E1" s="3"/>
      <c r="F1" s="19" t="s">
        <v>3</v>
      </c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7" t="s">
        <v>66</v>
      </c>
      <c r="E2" s="17"/>
      <c r="F2" s="17"/>
      <c r="G2" s="1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7"/>
      <c r="E3" s="17"/>
      <c r="F3" s="17"/>
      <c r="G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7" t="s">
        <v>67</v>
      </c>
      <c r="E4" s="17"/>
      <c r="F4" s="17"/>
      <c r="G4" s="1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7"/>
      <c r="E5" s="17"/>
      <c r="F5" s="17"/>
      <c r="G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7" t="s">
        <v>71</v>
      </c>
      <c r="E6" s="17"/>
      <c r="F6" s="17"/>
      <c r="G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7"/>
      <c r="E7" s="17"/>
      <c r="F7" s="17"/>
      <c r="G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17" t="s">
        <v>69</v>
      </c>
      <c r="E8" s="17"/>
      <c r="F8" s="3" t="s">
        <v>300</v>
      </c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9.75" customHeight="1">
      <c r="A9" s="3"/>
      <c r="B9" s="3"/>
      <c r="C9" s="3"/>
      <c r="D9" s="3"/>
      <c r="E9" s="3"/>
      <c r="F9" s="3" t="s">
        <v>301</v>
      </c>
      <c r="G9"/>
      <c r="H9"/>
      <c r="I9"/>
      <c r="K9"/>
      <c r="L9" s="3"/>
      <c r="M9" s="3" t="s">
        <v>3</v>
      </c>
      <c r="N9" s="3"/>
      <c r="O9" s="3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8.4499999999999993" customHeight="1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O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21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125" customFormat="1" ht="12" thickTop="1">
      <c r="A17" s="129">
        <v>1</v>
      </c>
      <c r="B17" s="135">
        <v>931</v>
      </c>
      <c r="C17" s="137" t="s">
        <v>115</v>
      </c>
      <c r="D17" s="137" t="s">
        <v>364</v>
      </c>
      <c r="E17" s="52" t="s">
        <v>116</v>
      </c>
      <c r="F17" s="52" t="s">
        <v>308</v>
      </c>
      <c r="G17" s="136">
        <v>95162</v>
      </c>
      <c r="H17" s="29">
        <v>0</v>
      </c>
      <c r="I17" s="29">
        <v>0</v>
      </c>
      <c r="J17" s="139">
        <v>46063</v>
      </c>
      <c r="K17" s="29">
        <v>0</v>
      </c>
      <c r="L17" s="16">
        <f t="shared" ref="L17" si="0">(+G17+H17+I17+K17)</f>
        <v>95162</v>
      </c>
      <c r="M17" s="16">
        <f>ROUND((L17*0.3077),0)</f>
        <v>29281</v>
      </c>
      <c r="N17" s="16">
        <v>495</v>
      </c>
      <c r="O17" s="16">
        <v>0</v>
      </c>
      <c r="P17" s="16">
        <f t="shared" ref="P17" si="1">ROUND((L17*0.0145),0)</f>
        <v>1380</v>
      </c>
      <c r="Q17" s="16">
        <v>187</v>
      </c>
      <c r="R17" s="140">
        <v>4801</v>
      </c>
      <c r="S17" s="140">
        <v>404</v>
      </c>
      <c r="T17" s="16">
        <f t="shared" ref="T17" si="2">+M17+N17+O17+P17+Q17+R17+S17</f>
        <v>36548</v>
      </c>
      <c r="U17" s="16">
        <f t="shared" ref="U17:U23" si="3">+L17+T17</f>
        <v>131710</v>
      </c>
      <c r="V17" s="1"/>
      <c r="W17" s="1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</row>
    <row r="18" spans="1:75" s="125" customFormat="1">
      <c r="A18" s="129">
        <f>A17+1</f>
        <v>2</v>
      </c>
      <c r="B18" s="135">
        <v>932</v>
      </c>
      <c r="C18" s="137" t="s">
        <v>89</v>
      </c>
      <c r="D18" s="137" t="s">
        <v>365</v>
      </c>
      <c r="E18" s="52" t="s">
        <v>117</v>
      </c>
      <c r="F18" s="52" t="s">
        <v>287</v>
      </c>
      <c r="G18" s="138">
        <v>44417</v>
      </c>
      <c r="H18" s="7">
        <v>0</v>
      </c>
      <c r="I18" s="33">
        <v>0</v>
      </c>
      <c r="J18" s="8">
        <v>46132</v>
      </c>
      <c r="K18" s="33">
        <v>0</v>
      </c>
      <c r="L18" s="15">
        <f t="shared" ref="L18:L23" si="4">(+G18+H18+I18+K18)</f>
        <v>44417</v>
      </c>
      <c r="M18" s="15">
        <f>ROUND((L18*0.3077),0)</f>
        <v>13667</v>
      </c>
      <c r="N18" s="15">
        <v>495</v>
      </c>
      <c r="O18" s="15">
        <v>0</v>
      </c>
      <c r="P18" s="15">
        <f t="shared" ref="P18:P23" si="5">ROUND((L18*0.0145),0)</f>
        <v>644</v>
      </c>
      <c r="Q18" s="15">
        <v>187</v>
      </c>
      <c r="R18" s="15">
        <v>8551</v>
      </c>
      <c r="S18" s="15">
        <v>342</v>
      </c>
      <c r="T18" s="15">
        <f t="shared" ref="T18:T25" si="6">+M18+N18+O18+P18+Q18+R18+S18</f>
        <v>23886</v>
      </c>
      <c r="U18" s="15">
        <f t="shared" si="3"/>
        <v>68303</v>
      </c>
      <c r="V18" s="1"/>
      <c r="W18" s="1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</row>
    <row r="19" spans="1:75">
      <c r="A19" s="6">
        <f t="shared" ref="A19:A20" si="7">A18+1</f>
        <v>3</v>
      </c>
      <c r="B19" s="135">
        <v>934</v>
      </c>
      <c r="C19" s="52" t="s">
        <v>119</v>
      </c>
      <c r="D19" s="52" t="s">
        <v>214</v>
      </c>
      <c r="E19" s="52" t="s">
        <v>122</v>
      </c>
      <c r="F19" s="52" t="s">
        <v>309</v>
      </c>
      <c r="G19" s="138">
        <v>73315</v>
      </c>
      <c r="H19" s="7">
        <v>0</v>
      </c>
      <c r="I19" s="33">
        <v>0</v>
      </c>
      <c r="J19" s="264">
        <v>45846</v>
      </c>
      <c r="K19" s="33">
        <v>695</v>
      </c>
      <c r="L19" s="15">
        <f t="shared" si="4"/>
        <v>74010</v>
      </c>
      <c r="M19" s="15">
        <f t="shared" ref="M19:M25" si="8">ROUND((L19*0.3077),0)</f>
        <v>22773</v>
      </c>
      <c r="N19" s="15">
        <v>495</v>
      </c>
      <c r="O19" s="15">
        <v>0</v>
      </c>
      <c r="P19" s="15">
        <f t="shared" si="5"/>
        <v>1073</v>
      </c>
      <c r="Q19" s="15">
        <v>187</v>
      </c>
      <c r="R19" s="15">
        <v>11192</v>
      </c>
      <c r="S19" s="15">
        <v>653</v>
      </c>
      <c r="T19" s="15">
        <f t="shared" si="6"/>
        <v>36373</v>
      </c>
      <c r="U19" s="15">
        <f t="shared" si="3"/>
        <v>110383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125" customFormat="1">
      <c r="A20" s="6">
        <f t="shared" si="7"/>
        <v>4</v>
      </c>
      <c r="B20" s="135">
        <v>936</v>
      </c>
      <c r="C20" s="184" t="s">
        <v>87</v>
      </c>
      <c r="D20" s="184" t="s">
        <v>208</v>
      </c>
      <c r="E20" s="6" t="s">
        <v>118</v>
      </c>
      <c r="F20" s="52" t="s">
        <v>290</v>
      </c>
      <c r="G20" s="138">
        <v>40841</v>
      </c>
      <c r="H20" s="7">
        <v>0</v>
      </c>
      <c r="I20" s="153">
        <v>0</v>
      </c>
      <c r="J20" s="264">
        <v>45730</v>
      </c>
      <c r="K20" s="33">
        <v>902</v>
      </c>
      <c r="L20" s="15">
        <f t="shared" si="4"/>
        <v>41743</v>
      </c>
      <c r="M20" s="15">
        <f t="shared" si="8"/>
        <v>12844</v>
      </c>
      <c r="N20" s="15">
        <v>495</v>
      </c>
      <c r="O20" s="15">
        <v>0</v>
      </c>
      <c r="P20" s="15">
        <f t="shared" si="5"/>
        <v>605</v>
      </c>
      <c r="Q20" s="15">
        <v>187</v>
      </c>
      <c r="R20" s="15">
        <v>0</v>
      </c>
      <c r="S20" s="15">
        <v>0</v>
      </c>
      <c r="T20" s="15">
        <f t="shared" si="6"/>
        <v>14131</v>
      </c>
      <c r="U20" s="15">
        <f t="shared" si="3"/>
        <v>55874</v>
      </c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</row>
    <row r="21" spans="1:75" s="125" customFormat="1">
      <c r="A21" s="129">
        <f>A20+1</f>
        <v>5</v>
      </c>
      <c r="B21" s="135">
        <v>940</v>
      </c>
      <c r="C21" s="137" t="s">
        <v>119</v>
      </c>
      <c r="D21" s="137" t="s">
        <v>213</v>
      </c>
      <c r="E21" s="52" t="s">
        <v>120</v>
      </c>
      <c r="F21" s="52" t="s">
        <v>382</v>
      </c>
      <c r="G21" s="138">
        <v>107291</v>
      </c>
      <c r="H21" s="7">
        <v>0</v>
      </c>
      <c r="I21" s="33">
        <v>0</v>
      </c>
      <c r="J21" s="282">
        <v>46557</v>
      </c>
      <c r="K21" s="33">
        <v>0</v>
      </c>
      <c r="L21" s="15">
        <f t="shared" si="4"/>
        <v>107291</v>
      </c>
      <c r="M21" s="15">
        <f t="shared" si="8"/>
        <v>33013</v>
      </c>
      <c r="N21" s="15">
        <v>0</v>
      </c>
      <c r="O21" s="15">
        <v>0</v>
      </c>
      <c r="P21" s="15">
        <f t="shared" si="5"/>
        <v>1556</v>
      </c>
      <c r="Q21" s="15">
        <v>187</v>
      </c>
      <c r="R21" s="15">
        <v>8310</v>
      </c>
      <c r="S21" s="15">
        <v>486</v>
      </c>
      <c r="T21" s="15">
        <f t="shared" si="6"/>
        <v>43552</v>
      </c>
      <c r="U21" s="15">
        <f t="shared" si="3"/>
        <v>150843</v>
      </c>
      <c r="V21" s="1"/>
      <c r="W21" s="1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</row>
    <row r="22" spans="1:75" s="125" customFormat="1">
      <c r="A22" s="129">
        <f>A21+1</f>
        <v>6</v>
      </c>
      <c r="B22" s="159">
        <v>941</v>
      </c>
      <c r="C22" s="137" t="s">
        <v>119</v>
      </c>
      <c r="D22" s="137" t="s">
        <v>212</v>
      </c>
      <c r="E22" s="52" t="s">
        <v>121</v>
      </c>
      <c r="F22" s="52" t="s">
        <v>330</v>
      </c>
      <c r="G22" s="138">
        <v>91778</v>
      </c>
      <c r="H22" s="7">
        <v>0</v>
      </c>
      <c r="I22" s="33">
        <v>0</v>
      </c>
      <c r="J22" s="8">
        <v>46329</v>
      </c>
      <c r="K22" s="33">
        <v>0</v>
      </c>
      <c r="L22" s="15">
        <f t="shared" si="4"/>
        <v>91778</v>
      </c>
      <c r="M22" s="15">
        <f t="shared" si="8"/>
        <v>28240</v>
      </c>
      <c r="N22" s="15">
        <v>0</v>
      </c>
      <c r="O22" s="15">
        <v>0</v>
      </c>
      <c r="P22" s="15">
        <f t="shared" si="5"/>
        <v>1331</v>
      </c>
      <c r="Q22" s="15">
        <v>187</v>
      </c>
      <c r="R22" s="15">
        <v>0</v>
      </c>
      <c r="S22" s="15">
        <v>342</v>
      </c>
      <c r="T22" s="15">
        <f t="shared" si="6"/>
        <v>30100</v>
      </c>
      <c r="U22" s="15">
        <f t="shared" si="3"/>
        <v>121878</v>
      </c>
      <c r="V22" s="123"/>
      <c r="W22" s="1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</row>
    <row r="23" spans="1:75" s="125" customFormat="1">
      <c r="A23" s="129">
        <f>A22+1</f>
        <v>7</v>
      </c>
      <c r="B23" s="135">
        <v>942</v>
      </c>
      <c r="C23" s="137" t="s">
        <v>123</v>
      </c>
      <c r="D23" s="137" t="s">
        <v>211</v>
      </c>
      <c r="E23" s="52" t="s">
        <v>178</v>
      </c>
      <c r="F23" s="52" t="s">
        <v>380</v>
      </c>
      <c r="G23" s="138">
        <v>61401</v>
      </c>
      <c r="H23" s="7">
        <v>0</v>
      </c>
      <c r="I23" s="33">
        <v>0</v>
      </c>
      <c r="J23" s="8">
        <v>46115</v>
      </c>
      <c r="K23" s="33">
        <v>0</v>
      </c>
      <c r="L23" s="15">
        <f t="shared" si="4"/>
        <v>61401</v>
      </c>
      <c r="M23" s="15">
        <f t="shared" si="8"/>
        <v>18893</v>
      </c>
      <c r="N23" s="15">
        <v>495</v>
      </c>
      <c r="O23" s="15">
        <v>0</v>
      </c>
      <c r="P23" s="15">
        <f t="shared" si="5"/>
        <v>890</v>
      </c>
      <c r="Q23" s="15">
        <v>187</v>
      </c>
      <c r="R23" s="15">
        <v>4801</v>
      </c>
      <c r="S23" s="15">
        <v>342</v>
      </c>
      <c r="T23" s="15">
        <f t="shared" si="6"/>
        <v>25608</v>
      </c>
      <c r="U23" s="15">
        <f t="shared" si="3"/>
        <v>87009</v>
      </c>
      <c r="V23" s="1"/>
      <c r="W23" s="1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</row>
    <row r="24" spans="1:75" s="125" customFormat="1">
      <c r="A24" s="129">
        <f>A23+1</f>
        <v>8</v>
      </c>
      <c r="B24" s="135">
        <v>1005</v>
      </c>
      <c r="C24" s="184" t="s">
        <v>128</v>
      </c>
      <c r="D24" s="184" t="s">
        <v>232</v>
      </c>
      <c r="E24" s="52" t="s">
        <v>235</v>
      </c>
      <c r="F24" s="52" t="s">
        <v>331</v>
      </c>
      <c r="G24" s="7">
        <v>42940</v>
      </c>
      <c r="H24" s="7">
        <v>0</v>
      </c>
      <c r="I24" s="7">
        <v>0</v>
      </c>
      <c r="J24" s="8">
        <v>46119</v>
      </c>
      <c r="K24" s="7">
        <v>0</v>
      </c>
      <c r="L24" s="15">
        <f>(+G24+H24+I24+K24)</f>
        <v>42940</v>
      </c>
      <c r="M24" s="15">
        <f t="shared" si="8"/>
        <v>13213</v>
      </c>
      <c r="N24" s="15">
        <v>495</v>
      </c>
      <c r="O24" s="15">
        <v>0</v>
      </c>
      <c r="P24" s="15">
        <f>ROUND((L24*0.0145),0)</f>
        <v>623</v>
      </c>
      <c r="Q24" s="15">
        <v>187</v>
      </c>
      <c r="R24" s="15">
        <v>6921</v>
      </c>
      <c r="S24" s="15">
        <v>404</v>
      </c>
      <c r="T24" s="15">
        <f t="shared" si="6"/>
        <v>21843</v>
      </c>
      <c r="U24" s="15">
        <f>+L24+T24</f>
        <v>64783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</row>
    <row r="25" spans="1:75" s="125" customFormat="1">
      <c r="A25" s="129">
        <f>A24+1</f>
        <v>9</v>
      </c>
      <c r="B25" s="155">
        <v>1060</v>
      </c>
      <c r="C25" s="137" t="s">
        <v>124</v>
      </c>
      <c r="D25" s="142" t="s">
        <v>351</v>
      </c>
      <c r="E25" s="51" t="s">
        <v>374</v>
      </c>
      <c r="F25" s="52" t="s">
        <v>186</v>
      </c>
      <c r="G25" s="138">
        <v>49731</v>
      </c>
      <c r="H25" s="7">
        <v>0</v>
      </c>
      <c r="I25" s="7">
        <v>0</v>
      </c>
      <c r="J25" s="8"/>
      <c r="K25" s="33">
        <v>0</v>
      </c>
      <c r="L25" s="15">
        <f t="shared" ref="L25" si="9">(+G25+H25+I25+K25)</f>
        <v>49731</v>
      </c>
      <c r="M25" s="15">
        <f t="shared" si="8"/>
        <v>15302</v>
      </c>
      <c r="N25" s="233">
        <v>495</v>
      </c>
      <c r="O25" s="15">
        <v>0</v>
      </c>
      <c r="P25" s="233">
        <f t="shared" ref="P25" si="10">+L25*0.0145</f>
        <v>721.09950000000003</v>
      </c>
      <c r="Q25" s="233">
        <v>187</v>
      </c>
      <c r="R25" s="15">
        <v>0</v>
      </c>
      <c r="S25" s="15">
        <v>404</v>
      </c>
      <c r="T25" s="15">
        <f t="shared" si="6"/>
        <v>17109.0995</v>
      </c>
      <c r="U25" s="15">
        <f>+L25+T25</f>
        <v>66840.099499999997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</row>
    <row r="26" spans="1:75" s="125" customFormat="1">
      <c r="A26" s="129"/>
      <c r="B26" s="161" t="s">
        <v>36</v>
      </c>
      <c r="C26" s="162" t="s">
        <v>36</v>
      </c>
      <c r="D26" s="163"/>
      <c r="E26" s="163" t="s">
        <v>12</v>
      </c>
      <c r="F26" s="162" t="s">
        <v>36</v>
      </c>
      <c r="G26" s="164">
        <f>SUM(G17:G25)</f>
        <v>606876</v>
      </c>
      <c r="H26" s="164">
        <f>SUM(H17:H25)</f>
        <v>0</v>
      </c>
      <c r="I26" s="164">
        <f>SUM(I17:I25)</f>
        <v>0</v>
      </c>
      <c r="J26" s="167" t="s">
        <v>36</v>
      </c>
      <c r="K26" s="164">
        <f t="shared" ref="K26:U26" si="11">SUM(K17:K25)</f>
        <v>1597</v>
      </c>
      <c r="L26" s="164">
        <f t="shared" si="11"/>
        <v>608473</v>
      </c>
      <c r="M26" s="164">
        <f t="shared" si="11"/>
        <v>187226</v>
      </c>
      <c r="N26" s="164">
        <f t="shared" si="11"/>
        <v>3465</v>
      </c>
      <c r="O26" s="164">
        <f t="shared" si="11"/>
        <v>0</v>
      </c>
      <c r="P26" s="164">
        <f t="shared" si="11"/>
        <v>8823.0995000000003</v>
      </c>
      <c r="Q26" s="164">
        <f t="shared" si="11"/>
        <v>1683</v>
      </c>
      <c r="R26" s="164">
        <f t="shared" si="11"/>
        <v>44576</v>
      </c>
      <c r="S26" s="164">
        <f t="shared" si="11"/>
        <v>3377</v>
      </c>
      <c r="T26" s="164">
        <f t="shared" si="11"/>
        <v>249150.09950000001</v>
      </c>
      <c r="U26" s="164">
        <f t="shared" si="11"/>
        <v>857623.09950000001</v>
      </c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</row>
    <row r="27" spans="1:75" s="125" customFormat="1">
      <c r="A27" s="129"/>
      <c r="B27" s="135"/>
      <c r="C27" s="52"/>
      <c r="D27" s="51"/>
      <c r="E27" s="51"/>
      <c r="F27" s="52"/>
      <c r="G27" s="138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</row>
    <row r="28" spans="1:75" s="125" customFormat="1">
      <c r="A28" s="129"/>
      <c r="B28" s="135"/>
      <c r="C28" s="52"/>
      <c r="D28" s="51"/>
      <c r="E28" s="170" t="s">
        <v>88</v>
      </c>
      <c r="F28" s="52"/>
      <c r="G28" s="138"/>
      <c r="H28" s="7"/>
      <c r="I28" s="153"/>
      <c r="J28" s="8"/>
      <c r="K28" s="3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</row>
    <row r="29" spans="1:75" s="125" customFormat="1">
      <c r="A29" s="129">
        <v>1</v>
      </c>
      <c r="B29" s="272">
        <v>948</v>
      </c>
      <c r="C29" s="187" t="s">
        <v>124</v>
      </c>
      <c r="D29" s="187"/>
      <c r="E29" s="172" t="s">
        <v>103</v>
      </c>
      <c r="F29" s="172" t="s">
        <v>186</v>
      </c>
      <c r="G29" s="173">
        <v>49731</v>
      </c>
      <c r="H29" s="174">
        <v>0</v>
      </c>
      <c r="I29" s="175">
        <v>0</v>
      </c>
      <c r="J29" s="176"/>
      <c r="K29" s="175">
        <v>0</v>
      </c>
      <c r="L29" s="177">
        <f>(+G29+H29+I29+K29)</f>
        <v>49731</v>
      </c>
      <c r="M29" s="177">
        <f>ROUND((L29*0.3077),0)</f>
        <v>15302</v>
      </c>
      <c r="N29" s="177">
        <v>495</v>
      </c>
      <c r="O29" s="177">
        <v>0</v>
      </c>
      <c r="P29" s="177">
        <f>+L29*0.0145</f>
        <v>721.09950000000003</v>
      </c>
      <c r="Q29" s="177">
        <v>187</v>
      </c>
      <c r="R29" s="177">
        <v>8310</v>
      </c>
      <c r="S29" s="177">
        <v>486</v>
      </c>
      <c r="T29" s="177">
        <f>+M29+N29+O29+P29+Q29+R29+S29</f>
        <v>25501.0995</v>
      </c>
      <c r="U29" s="177">
        <f>+L29+T29</f>
        <v>75232.099499999997</v>
      </c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</row>
    <row r="30" spans="1:75" s="125" customFormat="1">
      <c r="A30" s="129">
        <f t="shared" ref="A30:A40" si="12">A29+1</f>
        <v>2</v>
      </c>
      <c r="B30" s="155">
        <v>933</v>
      </c>
      <c r="C30" s="137" t="s">
        <v>124</v>
      </c>
      <c r="D30" s="137"/>
      <c r="E30" s="52" t="s">
        <v>103</v>
      </c>
      <c r="F30" s="52" t="s">
        <v>106</v>
      </c>
      <c r="G30" s="15">
        <v>0</v>
      </c>
      <c r="H30" s="7">
        <v>0</v>
      </c>
      <c r="I30" s="33">
        <v>0</v>
      </c>
      <c r="J30" s="8"/>
      <c r="K30" s="33">
        <v>0</v>
      </c>
      <c r="L30" s="15">
        <f>(+G30+H30+I30+K30)</f>
        <v>0</v>
      </c>
      <c r="M30" s="15">
        <f t="shared" ref="M30:M40" si="13">ROUND((L30*0.3077),0)</f>
        <v>0</v>
      </c>
      <c r="N30" s="15">
        <v>0</v>
      </c>
      <c r="O30" s="15">
        <v>0</v>
      </c>
      <c r="P30" s="15">
        <f>ROUND((L30*0.0145),0)</f>
        <v>0</v>
      </c>
      <c r="Q30" s="15">
        <v>0</v>
      </c>
      <c r="R30" s="15">
        <v>0</v>
      </c>
      <c r="S30" s="15">
        <v>0</v>
      </c>
      <c r="T30" s="15">
        <f t="shared" ref="T30:T34" si="14">+M30+N30+O30+P30+Q30+R30+S30</f>
        <v>0</v>
      </c>
      <c r="U30" s="15">
        <f>+L30+T30</f>
        <v>0</v>
      </c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</row>
    <row r="31" spans="1:75" s="125" customFormat="1">
      <c r="A31" s="129">
        <f t="shared" si="12"/>
        <v>3</v>
      </c>
      <c r="B31" s="135">
        <v>935</v>
      </c>
      <c r="C31" s="137" t="s">
        <v>123</v>
      </c>
      <c r="D31" s="137"/>
      <c r="E31" s="52" t="s">
        <v>125</v>
      </c>
      <c r="F31" s="52" t="s">
        <v>104</v>
      </c>
      <c r="G31" s="138">
        <v>0</v>
      </c>
      <c r="H31" s="7">
        <v>0</v>
      </c>
      <c r="I31" s="33">
        <v>0</v>
      </c>
      <c r="J31" s="8"/>
      <c r="K31" s="33">
        <v>0</v>
      </c>
      <c r="L31" s="15">
        <f t="shared" ref="L31:L40" si="15">(+G31+H31+I31+K31)</f>
        <v>0</v>
      </c>
      <c r="M31" s="15">
        <f t="shared" si="13"/>
        <v>0</v>
      </c>
      <c r="N31" s="15">
        <v>0</v>
      </c>
      <c r="O31" s="15">
        <v>0</v>
      </c>
      <c r="P31" s="15">
        <f t="shared" ref="P31:P37" si="16">+L31*0.0145</f>
        <v>0</v>
      </c>
      <c r="Q31" s="15">
        <v>0</v>
      </c>
      <c r="R31" s="15">
        <v>0</v>
      </c>
      <c r="S31" s="15">
        <v>0</v>
      </c>
      <c r="T31" s="15">
        <f t="shared" si="14"/>
        <v>0</v>
      </c>
      <c r="U31" s="15">
        <f t="shared" ref="U31:U40" si="17">+L31+T31</f>
        <v>0</v>
      </c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</row>
    <row r="32" spans="1:75" s="125" customFormat="1">
      <c r="A32" s="129">
        <f t="shared" si="12"/>
        <v>4</v>
      </c>
      <c r="B32" s="135">
        <v>937</v>
      </c>
      <c r="C32" s="137" t="s">
        <v>126</v>
      </c>
      <c r="D32" s="137"/>
      <c r="E32" s="52" t="s">
        <v>355</v>
      </c>
      <c r="F32" s="52" t="s">
        <v>96</v>
      </c>
      <c r="G32" s="138">
        <v>0</v>
      </c>
      <c r="H32" s="7">
        <v>0</v>
      </c>
      <c r="I32" s="33">
        <v>0</v>
      </c>
      <c r="J32" s="8"/>
      <c r="K32" s="33">
        <v>0</v>
      </c>
      <c r="L32" s="15">
        <f t="shared" si="15"/>
        <v>0</v>
      </c>
      <c r="M32" s="15">
        <f t="shared" si="13"/>
        <v>0</v>
      </c>
      <c r="N32" s="15">
        <v>0</v>
      </c>
      <c r="O32" s="15">
        <v>0</v>
      </c>
      <c r="P32" s="15">
        <f t="shared" si="16"/>
        <v>0</v>
      </c>
      <c r="Q32" s="15">
        <v>0</v>
      </c>
      <c r="R32" s="15">
        <v>0</v>
      </c>
      <c r="S32" s="15">
        <v>0</v>
      </c>
      <c r="T32" s="15">
        <f t="shared" si="14"/>
        <v>0</v>
      </c>
      <c r="U32" s="15">
        <f t="shared" si="17"/>
        <v>0</v>
      </c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</row>
    <row r="33" spans="1:75" s="125" customFormat="1">
      <c r="A33" s="129">
        <f t="shared" si="12"/>
        <v>5</v>
      </c>
      <c r="B33" s="155">
        <v>939</v>
      </c>
      <c r="C33" s="137" t="s">
        <v>127</v>
      </c>
      <c r="D33" s="137"/>
      <c r="E33" s="52" t="s">
        <v>103</v>
      </c>
      <c r="F33" s="52" t="s">
        <v>108</v>
      </c>
      <c r="G33" s="141">
        <v>0</v>
      </c>
      <c r="H33" s="7">
        <v>0</v>
      </c>
      <c r="I33" s="33">
        <v>0</v>
      </c>
      <c r="J33" s="8"/>
      <c r="K33" s="33">
        <v>0</v>
      </c>
      <c r="L33" s="15">
        <f t="shared" si="15"/>
        <v>0</v>
      </c>
      <c r="M33" s="15">
        <f t="shared" si="13"/>
        <v>0</v>
      </c>
      <c r="N33" s="15">
        <v>0</v>
      </c>
      <c r="O33" s="15">
        <v>0</v>
      </c>
      <c r="P33" s="15">
        <f t="shared" si="16"/>
        <v>0</v>
      </c>
      <c r="Q33" s="15">
        <v>0</v>
      </c>
      <c r="R33" s="15">
        <v>0</v>
      </c>
      <c r="S33" s="15">
        <v>0</v>
      </c>
      <c r="T33" s="15">
        <f t="shared" si="14"/>
        <v>0</v>
      </c>
      <c r="U33" s="15">
        <f t="shared" si="17"/>
        <v>0</v>
      </c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</row>
    <row r="34" spans="1:75" s="125" customFormat="1">
      <c r="A34" s="129">
        <f t="shared" si="12"/>
        <v>6</v>
      </c>
      <c r="B34" s="235">
        <v>943</v>
      </c>
      <c r="C34" s="137" t="s">
        <v>128</v>
      </c>
      <c r="D34" s="137"/>
      <c r="E34" s="52" t="s">
        <v>236</v>
      </c>
      <c r="F34" s="51" t="s">
        <v>108</v>
      </c>
      <c r="G34" s="138">
        <v>0</v>
      </c>
      <c r="H34" s="7">
        <v>0</v>
      </c>
      <c r="I34" s="33">
        <v>0</v>
      </c>
      <c r="J34" s="8"/>
      <c r="K34" s="33">
        <v>0</v>
      </c>
      <c r="L34" s="15">
        <f t="shared" si="15"/>
        <v>0</v>
      </c>
      <c r="M34" s="15">
        <f t="shared" si="13"/>
        <v>0</v>
      </c>
      <c r="N34" s="15">
        <v>0</v>
      </c>
      <c r="O34" s="15">
        <v>0</v>
      </c>
      <c r="P34" s="15">
        <f t="shared" si="16"/>
        <v>0</v>
      </c>
      <c r="Q34" s="15">
        <v>0</v>
      </c>
      <c r="R34" s="15">
        <v>0</v>
      </c>
      <c r="S34" s="15">
        <v>0</v>
      </c>
      <c r="T34" s="15">
        <f t="shared" si="14"/>
        <v>0</v>
      </c>
      <c r="U34" s="15">
        <f t="shared" si="17"/>
        <v>0</v>
      </c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</row>
    <row r="35" spans="1:75" s="125" customFormat="1">
      <c r="A35" s="129">
        <f t="shared" si="12"/>
        <v>7</v>
      </c>
      <c r="B35" s="135">
        <v>945</v>
      </c>
      <c r="C35" s="137" t="s">
        <v>129</v>
      </c>
      <c r="D35" s="137"/>
      <c r="E35" s="52" t="s">
        <v>237</v>
      </c>
      <c r="F35" s="52" t="s">
        <v>104</v>
      </c>
      <c r="G35" s="138">
        <v>0</v>
      </c>
      <c r="H35" s="7"/>
      <c r="I35" s="33">
        <v>0</v>
      </c>
      <c r="J35" s="8"/>
      <c r="K35" s="33">
        <v>0</v>
      </c>
      <c r="L35" s="15">
        <f t="shared" si="15"/>
        <v>0</v>
      </c>
      <c r="M35" s="15">
        <f t="shared" si="13"/>
        <v>0</v>
      </c>
      <c r="N35" s="15">
        <v>0</v>
      </c>
      <c r="O35" s="15">
        <v>0</v>
      </c>
      <c r="P35" s="15">
        <f t="shared" si="16"/>
        <v>0</v>
      </c>
      <c r="Q35" s="15">
        <v>0</v>
      </c>
      <c r="R35" s="15">
        <v>0</v>
      </c>
      <c r="S35" s="15">
        <v>0</v>
      </c>
      <c r="T35" s="15">
        <v>0</v>
      </c>
      <c r="U35" s="15">
        <f t="shared" si="17"/>
        <v>0</v>
      </c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</row>
    <row r="36" spans="1:75" s="125" customFormat="1">
      <c r="A36" s="129">
        <f t="shared" si="12"/>
        <v>8</v>
      </c>
      <c r="B36" s="135">
        <v>947</v>
      </c>
      <c r="C36" s="137" t="s">
        <v>119</v>
      </c>
      <c r="D36" s="137"/>
      <c r="E36" s="52" t="s">
        <v>103</v>
      </c>
      <c r="F36" s="52" t="s">
        <v>96</v>
      </c>
      <c r="G36" s="138">
        <v>0</v>
      </c>
      <c r="H36" s="7">
        <v>0</v>
      </c>
      <c r="I36" s="33">
        <v>0</v>
      </c>
      <c r="J36" s="8"/>
      <c r="K36" s="33">
        <v>0</v>
      </c>
      <c r="L36" s="15">
        <f t="shared" si="15"/>
        <v>0</v>
      </c>
      <c r="M36" s="15">
        <f t="shared" si="13"/>
        <v>0</v>
      </c>
      <c r="N36" s="15">
        <v>0</v>
      </c>
      <c r="O36" s="15">
        <v>0</v>
      </c>
      <c r="P36" s="15">
        <f t="shared" si="16"/>
        <v>0</v>
      </c>
      <c r="Q36" s="15">
        <v>0</v>
      </c>
      <c r="R36" s="15">
        <v>0</v>
      </c>
      <c r="S36" s="15">
        <v>0</v>
      </c>
      <c r="T36" s="15">
        <f t="shared" ref="T36:T40" si="18">+M36+N36+O36+P36+Q36+R36+S36</f>
        <v>0</v>
      </c>
      <c r="U36" s="15">
        <f t="shared" si="17"/>
        <v>0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</row>
    <row r="37" spans="1:75" s="125" customFormat="1">
      <c r="A37" s="129">
        <f t="shared" si="12"/>
        <v>9</v>
      </c>
      <c r="B37" s="135">
        <v>949</v>
      </c>
      <c r="C37" s="137" t="s">
        <v>123</v>
      </c>
      <c r="D37" s="137"/>
      <c r="E37" s="52" t="s">
        <v>172</v>
      </c>
      <c r="F37" s="52" t="s">
        <v>106</v>
      </c>
      <c r="G37" s="138">
        <v>0</v>
      </c>
      <c r="H37" s="7">
        <v>0</v>
      </c>
      <c r="I37" s="33">
        <v>0</v>
      </c>
      <c r="J37" s="8"/>
      <c r="K37" s="33">
        <v>0</v>
      </c>
      <c r="L37" s="15">
        <f t="shared" si="15"/>
        <v>0</v>
      </c>
      <c r="M37" s="15">
        <f t="shared" si="13"/>
        <v>0</v>
      </c>
      <c r="N37" s="15">
        <v>0</v>
      </c>
      <c r="O37" s="15">
        <v>0</v>
      </c>
      <c r="P37" s="15">
        <f t="shared" si="16"/>
        <v>0</v>
      </c>
      <c r="Q37" s="15">
        <v>0</v>
      </c>
      <c r="R37" s="15">
        <v>0</v>
      </c>
      <c r="S37" s="15">
        <v>0</v>
      </c>
      <c r="T37" s="15">
        <f t="shared" si="18"/>
        <v>0</v>
      </c>
      <c r="U37" s="15">
        <f t="shared" si="17"/>
        <v>0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</row>
    <row r="38" spans="1:75" s="125" customFormat="1">
      <c r="A38" s="129">
        <f t="shared" si="12"/>
        <v>10</v>
      </c>
      <c r="B38" s="227">
        <v>1013</v>
      </c>
      <c r="C38" s="137" t="s">
        <v>130</v>
      </c>
      <c r="D38" s="137"/>
      <c r="E38" s="52" t="s">
        <v>344</v>
      </c>
      <c r="F38" s="52" t="s">
        <v>90</v>
      </c>
      <c r="G38" s="138">
        <v>0</v>
      </c>
      <c r="H38" s="7">
        <v>0</v>
      </c>
      <c r="I38" s="33">
        <v>0</v>
      </c>
      <c r="J38" s="8"/>
      <c r="K38" s="33">
        <v>0</v>
      </c>
      <c r="L38" s="15">
        <f t="shared" ref="L38" si="19">(+G38+H38+I38+K38)</f>
        <v>0</v>
      </c>
      <c r="M38" s="15">
        <f t="shared" si="13"/>
        <v>0</v>
      </c>
      <c r="N38" s="15">
        <v>0</v>
      </c>
      <c r="O38" s="15">
        <v>0</v>
      </c>
      <c r="P38" s="15">
        <f t="shared" ref="P38" si="20">+L38*0.0145</f>
        <v>0</v>
      </c>
      <c r="Q38" s="15">
        <v>0</v>
      </c>
      <c r="R38" s="15">
        <v>0</v>
      </c>
      <c r="S38" s="15">
        <v>0</v>
      </c>
      <c r="T38" s="15">
        <f t="shared" ref="T38" si="21">+M38+N38+O38+P38+Q38+R38+S38</f>
        <v>0</v>
      </c>
      <c r="U38" s="15">
        <f t="shared" ref="U38" si="22">+L38+T38</f>
        <v>0</v>
      </c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</row>
    <row r="39" spans="1:75" s="125" customFormat="1">
      <c r="A39" s="129">
        <f t="shared" si="12"/>
        <v>11</v>
      </c>
      <c r="B39" s="135">
        <v>1064</v>
      </c>
      <c r="C39" s="137" t="s">
        <v>131</v>
      </c>
      <c r="D39" s="137"/>
      <c r="E39" s="52" t="s">
        <v>103</v>
      </c>
      <c r="F39" s="52" t="s">
        <v>106</v>
      </c>
      <c r="G39" s="138">
        <v>0</v>
      </c>
      <c r="H39" s="7">
        <v>0</v>
      </c>
      <c r="I39" s="33">
        <v>0</v>
      </c>
      <c r="J39" s="8"/>
      <c r="K39" s="33">
        <v>0</v>
      </c>
      <c r="L39" s="15">
        <f t="shared" si="15"/>
        <v>0</v>
      </c>
      <c r="M39" s="15">
        <f t="shared" si="13"/>
        <v>0</v>
      </c>
      <c r="N39" s="15">
        <v>0</v>
      </c>
      <c r="O39" s="15">
        <v>0</v>
      </c>
      <c r="P39" s="15">
        <f>ROUND((L39*0.0145),0)</f>
        <v>0</v>
      </c>
      <c r="Q39" s="15">
        <v>0</v>
      </c>
      <c r="R39" s="15">
        <v>0</v>
      </c>
      <c r="S39" s="15">
        <v>0</v>
      </c>
      <c r="T39" s="15">
        <f t="shared" si="18"/>
        <v>0</v>
      </c>
      <c r="U39" s="15">
        <f t="shared" si="17"/>
        <v>0</v>
      </c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</row>
    <row r="40" spans="1:75" s="125" customFormat="1">
      <c r="A40" s="129">
        <f t="shared" si="12"/>
        <v>12</v>
      </c>
      <c r="B40" s="135">
        <v>1065</v>
      </c>
      <c r="C40" s="137" t="s">
        <v>107</v>
      </c>
      <c r="D40" s="137"/>
      <c r="E40" s="52" t="s">
        <v>103</v>
      </c>
      <c r="F40" s="52" t="s">
        <v>108</v>
      </c>
      <c r="G40" s="138">
        <v>0</v>
      </c>
      <c r="H40" s="7">
        <v>0</v>
      </c>
      <c r="I40" s="33">
        <v>0</v>
      </c>
      <c r="J40" s="8"/>
      <c r="K40" s="33">
        <v>0</v>
      </c>
      <c r="L40" s="15">
        <f t="shared" si="15"/>
        <v>0</v>
      </c>
      <c r="M40" s="15">
        <f t="shared" si="13"/>
        <v>0</v>
      </c>
      <c r="N40" s="15">
        <v>0</v>
      </c>
      <c r="O40" s="15">
        <v>0</v>
      </c>
      <c r="P40" s="15">
        <f t="shared" ref="P40" si="23">+L40*0.0145</f>
        <v>0</v>
      </c>
      <c r="Q40" s="15">
        <v>0</v>
      </c>
      <c r="R40" s="15">
        <v>0</v>
      </c>
      <c r="S40" s="15">
        <v>0</v>
      </c>
      <c r="T40" s="15">
        <f t="shared" si="18"/>
        <v>0</v>
      </c>
      <c r="U40" s="15">
        <f t="shared" si="17"/>
        <v>0</v>
      </c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</row>
    <row r="41" spans="1:75" s="125" customFormat="1">
      <c r="A41" s="129"/>
      <c r="B41" s="161" t="s">
        <v>36</v>
      </c>
      <c r="C41" s="162" t="s">
        <v>36</v>
      </c>
      <c r="D41" s="163"/>
      <c r="E41" s="163" t="s">
        <v>12</v>
      </c>
      <c r="F41" s="162" t="s">
        <v>36</v>
      </c>
      <c r="G41" s="164">
        <f>SUM(G30:G40)</f>
        <v>0</v>
      </c>
      <c r="H41" s="164">
        <f>SUM(H30:H40)</f>
        <v>0</v>
      </c>
      <c r="I41" s="164">
        <f>SUM(I30:I40)</f>
        <v>0</v>
      </c>
      <c r="J41" s="167" t="s">
        <v>36</v>
      </c>
      <c r="K41" s="164">
        <f t="shared" ref="K41:U41" si="24">SUM(K30:K40)</f>
        <v>0</v>
      </c>
      <c r="L41" s="164">
        <f t="shared" si="24"/>
        <v>0</v>
      </c>
      <c r="M41" s="164">
        <f t="shared" si="24"/>
        <v>0</v>
      </c>
      <c r="N41" s="164">
        <f t="shared" si="24"/>
        <v>0</v>
      </c>
      <c r="O41" s="164">
        <f t="shared" si="24"/>
        <v>0</v>
      </c>
      <c r="P41" s="164">
        <f t="shared" si="24"/>
        <v>0</v>
      </c>
      <c r="Q41" s="164">
        <f t="shared" si="24"/>
        <v>0</v>
      </c>
      <c r="R41" s="164">
        <f t="shared" si="24"/>
        <v>0</v>
      </c>
      <c r="S41" s="164">
        <f t="shared" si="24"/>
        <v>0</v>
      </c>
      <c r="T41" s="164">
        <f t="shared" si="24"/>
        <v>0</v>
      </c>
      <c r="U41" s="164">
        <f t="shared" si="24"/>
        <v>0</v>
      </c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</row>
    <row r="42" spans="1:75" s="125" customFormat="1">
      <c r="A42" s="129"/>
      <c r="B42" s="135"/>
      <c r="C42" s="52"/>
      <c r="D42" s="51"/>
      <c r="E42" s="51"/>
      <c r="F42" s="52"/>
      <c r="G42" s="138"/>
      <c r="H42" s="7"/>
      <c r="I42" s="153"/>
      <c r="J42" s="8"/>
      <c r="K42" s="3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</row>
    <row r="43" spans="1:75">
      <c r="A43" s="14"/>
      <c r="B43" s="14"/>
      <c r="C43" s="14"/>
      <c r="D43" s="239"/>
      <c r="E43" s="11" t="s">
        <v>37</v>
      </c>
      <c r="F43" s="13" t="s">
        <v>36</v>
      </c>
      <c r="G43" s="10">
        <f>SUM(G26+G41)</f>
        <v>606876</v>
      </c>
      <c r="H43" s="10">
        <f>SUM(H26+H41)</f>
        <v>0</v>
      </c>
      <c r="I43" s="10">
        <f>SUM(I26+I41)</f>
        <v>0</v>
      </c>
      <c r="J43" s="12" t="s">
        <v>36</v>
      </c>
      <c r="K43" s="10">
        <f t="shared" ref="K43:U43" si="25">SUM(K26+K41)</f>
        <v>1597</v>
      </c>
      <c r="L43" s="10">
        <f t="shared" si="25"/>
        <v>608473</v>
      </c>
      <c r="M43" s="10">
        <f t="shared" si="25"/>
        <v>187226</v>
      </c>
      <c r="N43" s="10">
        <f t="shared" si="25"/>
        <v>3465</v>
      </c>
      <c r="O43" s="10">
        <f t="shared" si="25"/>
        <v>0</v>
      </c>
      <c r="P43" s="10">
        <f t="shared" si="25"/>
        <v>8823.0995000000003</v>
      </c>
      <c r="Q43" s="10">
        <f t="shared" si="25"/>
        <v>1683</v>
      </c>
      <c r="R43" s="10">
        <f t="shared" si="25"/>
        <v>44576</v>
      </c>
      <c r="S43" s="10">
        <f t="shared" si="25"/>
        <v>3377</v>
      </c>
      <c r="T43" s="10">
        <f t="shared" si="25"/>
        <v>249150.09950000001</v>
      </c>
      <c r="U43" s="10">
        <f t="shared" si="25"/>
        <v>857623.09950000001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ht="12.95" customHeight="1">
      <c r="A44" s="122"/>
      <c r="B44" s="1"/>
      <c r="C44" s="1"/>
      <c r="D44" s="1"/>
      <c r="E44" s="1"/>
      <c r="F44" s="1"/>
      <c r="G44" s="1"/>
      <c r="H44" s="1"/>
      <c r="I44" s="1"/>
      <c r="J44" s="283" t="s">
        <v>383</v>
      </c>
      <c r="K44" s="179" t="s">
        <v>378</v>
      </c>
      <c r="L44" s="179"/>
      <c r="M44" s="178"/>
      <c r="N44" s="178"/>
      <c r="O44" s="181"/>
      <c r="P44"/>
      <c r="Q44" s="12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ht="12.95" customHeight="1">
      <c r="A45" s="122"/>
      <c r="B45" s="1"/>
      <c r="C45" s="1"/>
      <c r="D45" s="1"/>
      <c r="E45" s="1"/>
      <c r="F45" s="1"/>
      <c r="G45" s="1"/>
      <c r="H45" s="1"/>
      <c r="I45" s="1"/>
      <c r="J45" s="1"/>
      <c r="K45"/>
      <c r="L45"/>
      <c r="M45"/>
      <c r="N45"/>
      <c r="O45"/>
      <c r="P4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ht="12.95" customHeight="1">
      <c r="A46" s="122"/>
      <c r="B46" s="1"/>
      <c r="C46" s="1"/>
      <c r="D46" s="1"/>
      <c r="E46" s="1"/>
      <c r="F46" s="1"/>
      <c r="G46" s="1"/>
      <c r="H46" s="1"/>
      <c r="I46" s="1"/>
      <c r="J46" s="1"/>
      <c r="P46" s="1"/>
      <c r="Q46" s="1"/>
      <c r="R4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ht="12.95" customHeight="1">
      <c r="A47" s="122"/>
      <c r="B47" s="1"/>
      <c r="C47" s="1"/>
      <c r="D47" s="1"/>
      <c r="E47" s="1"/>
      <c r="F47" s="1"/>
      <c r="G47" s="1"/>
      <c r="H47" s="1"/>
      <c r="I47" s="1"/>
      <c r="J47" s="1"/>
      <c r="K47"/>
      <c r="L47"/>
      <c r="M47"/>
      <c r="N47"/>
      <c r="O47"/>
      <c r="P47"/>
      <c r="Q47" s="1"/>
      <c r="R47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125" customFormat="1" ht="12.9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</row>
    <row r="49" spans="1:75" s="125" customFormat="1" ht="12.95" customHeight="1">
      <c r="A49" s="122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224"/>
      <c r="R49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</row>
    <row r="50" spans="1:75" ht="15" customHeight="1"/>
    <row r="51" spans="1: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5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5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5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5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5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5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5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5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5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5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5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5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</sheetData>
  <sortState xmlns:xlrd2="http://schemas.microsoft.com/office/spreadsheetml/2017/richdata2" ref="B39:F40">
    <sortCondition ref="B39:B40"/>
  </sortState>
  <mergeCells count="1">
    <mergeCell ref="J14:K15"/>
  </mergeCells>
  <printOptions horizontalCentered="1"/>
  <pageMargins left="0.2" right="0.2" top="1" bottom="0.25" header="0.3" footer="0.3"/>
  <pageSetup paperSize="5" scale="80" fitToHeight="0" orientation="landscape" r:id="rId1"/>
  <headerFooter>
    <oddHeader>&amp;C&amp;"Times New Roman,Bold"Government of Guam
Fiscal Year 2025
3rd Qtr Agency Staffing Pattern
(CURRENT)
Date: &amp;D&amp;R&amp;"Times New Roman,Bold"[BBMR SP-1]</oddHeader>
  </headerFooter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W69"/>
  <sheetViews>
    <sheetView view="pageLayout" topLeftCell="A23" zoomScaleNormal="106" workbookViewId="0">
      <selection activeCell="J51" sqref="J51"/>
    </sheetView>
  </sheetViews>
  <sheetFormatPr defaultColWidth="8.77734375" defaultRowHeight="11.25"/>
  <cols>
    <col min="1" max="1" width="2.77734375" style="9" customWidth="1"/>
    <col min="2" max="2" width="5.109375" style="9" customWidth="1"/>
    <col min="3" max="3" width="19.88671875" style="9" customWidth="1"/>
    <col min="4" max="4" width="10.44140625" style="9" customWidth="1"/>
    <col min="5" max="5" width="22.21875" style="9" customWidth="1"/>
    <col min="6" max="6" width="8" style="9" customWidth="1"/>
    <col min="7" max="7" width="8.21875" style="9" customWidth="1"/>
    <col min="8" max="8" width="8.77734375" style="9" customWidth="1"/>
    <col min="9" max="9" width="8.109375" style="9" customWidth="1"/>
    <col min="10" max="10" width="9.5546875" style="9" customWidth="1"/>
    <col min="11" max="11" width="6.77734375" style="9" customWidth="1"/>
    <col min="12" max="12" width="7.6640625" style="9" customWidth="1"/>
    <col min="13" max="13" width="10.77734375" style="9" customWidth="1"/>
    <col min="14" max="15" width="8.6640625" style="9" customWidth="1"/>
    <col min="16" max="16" width="8" style="9" customWidth="1"/>
    <col min="17" max="17" width="6.77734375" style="9" customWidth="1"/>
    <col min="18" max="21" width="8.77734375" style="9" customWidth="1"/>
    <col min="22" max="16384" width="8.7773437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3"/>
      <c r="E2" s="17" t="s">
        <v>66</v>
      </c>
      <c r="F2" s="17"/>
      <c r="G2" s="17"/>
      <c r="H2" s="15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3"/>
      <c r="E3" s="17"/>
      <c r="F3" s="17"/>
      <c r="G3" s="17"/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3"/>
      <c r="E4" s="17" t="s">
        <v>67</v>
      </c>
      <c r="F4" s="17"/>
      <c r="G4" s="17"/>
      <c r="H4" s="1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3"/>
      <c r="E5" s="17"/>
      <c r="F5" s="17"/>
      <c r="G5" s="17"/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3"/>
      <c r="E6" s="17" t="s">
        <v>72</v>
      </c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3"/>
      <c r="E7" s="17"/>
      <c r="F7" s="17"/>
      <c r="G7" s="17"/>
      <c r="H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3"/>
      <c r="E8" s="17" t="s">
        <v>69</v>
      </c>
      <c r="F8" s="17"/>
      <c r="G8" s="3" t="s">
        <v>302</v>
      </c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6.5" customHeight="1">
      <c r="A9" s="3"/>
      <c r="B9" s="3"/>
      <c r="C9" s="3"/>
      <c r="D9" s="3"/>
      <c r="E9" s="3"/>
      <c r="F9" s="3"/>
      <c r="G9" s="3" t="s">
        <v>303</v>
      </c>
      <c r="H9"/>
      <c r="I9"/>
      <c r="K9"/>
      <c r="L9" s="3"/>
      <c r="M9" s="3" t="s">
        <v>3</v>
      </c>
      <c r="N9" s="3"/>
      <c r="O9" s="3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8.75" customHeight="1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O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21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125" customFormat="1" ht="12" thickTop="1">
      <c r="A17" s="129">
        <v>1</v>
      </c>
      <c r="B17" s="135">
        <v>913</v>
      </c>
      <c r="C17" s="52" t="s">
        <v>155</v>
      </c>
      <c r="D17" s="52" t="s">
        <v>229</v>
      </c>
      <c r="E17" s="52" t="s">
        <v>160</v>
      </c>
      <c r="F17" s="52" t="s">
        <v>318</v>
      </c>
      <c r="G17" s="261">
        <v>45661</v>
      </c>
      <c r="H17" s="10">
        <v>0</v>
      </c>
      <c r="I17" s="29">
        <v>0</v>
      </c>
      <c r="J17" s="8">
        <v>45930</v>
      </c>
      <c r="K17" s="29">
        <v>144</v>
      </c>
      <c r="L17" s="16">
        <f t="shared" ref="L17:L25" si="0">(+G17+H17+I17+K17)</f>
        <v>45805</v>
      </c>
      <c r="M17" s="16">
        <f t="shared" ref="M17:M25" si="1">ROUND((L17*0.3077),0)</f>
        <v>14094</v>
      </c>
      <c r="N17" s="16">
        <v>495</v>
      </c>
      <c r="O17" s="16">
        <v>0</v>
      </c>
      <c r="P17" s="16">
        <f t="shared" ref="P17:P25" si="2">ROUND((L17*0.0145),0)</f>
        <v>664</v>
      </c>
      <c r="Q17" s="16">
        <v>187</v>
      </c>
      <c r="R17" s="16">
        <v>0</v>
      </c>
      <c r="S17" s="16">
        <v>0</v>
      </c>
      <c r="T17" s="16">
        <f t="shared" ref="T17:T25" si="3">+M17+N17+O17+P17+Q17+R17+S17</f>
        <v>15440</v>
      </c>
      <c r="U17" s="16">
        <f t="shared" ref="U17:U25" si="4">+L17+T17</f>
        <v>61245</v>
      </c>
      <c r="V17" s="1"/>
      <c r="W17" s="1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</row>
    <row r="18" spans="1:75" s="125" customFormat="1">
      <c r="A18" s="129">
        <f t="shared" ref="A18:A25" si="5">A17+1</f>
        <v>2</v>
      </c>
      <c r="B18" s="135">
        <v>914</v>
      </c>
      <c r="C18" s="137" t="s">
        <v>156</v>
      </c>
      <c r="D18" s="137" t="s">
        <v>224</v>
      </c>
      <c r="E18" s="52" t="s">
        <v>157</v>
      </c>
      <c r="F18" s="52" t="s">
        <v>310</v>
      </c>
      <c r="G18" s="138">
        <v>58373</v>
      </c>
      <c r="H18" s="7">
        <v>0</v>
      </c>
      <c r="I18" s="33">
        <v>0</v>
      </c>
      <c r="J18" s="8">
        <v>45926</v>
      </c>
      <c r="K18" s="33">
        <v>154</v>
      </c>
      <c r="L18" s="15">
        <f t="shared" si="0"/>
        <v>58527</v>
      </c>
      <c r="M18" s="15">
        <f t="shared" si="1"/>
        <v>18009</v>
      </c>
      <c r="N18" s="15">
        <v>495</v>
      </c>
      <c r="O18" s="15">
        <v>0</v>
      </c>
      <c r="P18" s="15">
        <f t="shared" si="2"/>
        <v>849</v>
      </c>
      <c r="Q18" s="15">
        <v>187</v>
      </c>
      <c r="R18" s="15">
        <v>4801</v>
      </c>
      <c r="S18" s="15">
        <v>342</v>
      </c>
      <c r="T18" s="16">
        <f t="shared" si="3"/>
        <v>24683</v>
      </c>
      <c r="U18" s="15">
        <f t="shared" si="4"/>
        <v>83210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</row>
    <row r="19" spans="1:75" s="125" customFormat="1">
      <c r="A19" s="129">
        <f t="shared" si="5"/>
        <v>3</v>
      </c>
      <c r="B19" s="159">
        <v>915</v>
      </c>
      <c r="C19" s="228" t="s">
        <v>154</v>
      </c>
      <c r="D19" s="228" t="s">
        <v>225</v>
      </c>
      <c r="E19" s="228" t="s">
        <v>102</v>
      </c>
      <c r="F19" s="51" t="s">
        <v>194</v>
      </c>
      <c r="G19" s="141">
        <v>78508</v>
      </c>
      <c r="H19" s="7">
        <v>0</v>
      </c>
      <c r="I19" s="33">
        <v>0</v>
      </c>
      <c r="J19" s="264">
        <v>45741</v>
      </c>
      <c r="K19" s="33">
        <v>1453</v>
      </c>
      <c r="L19" s="15">
        <f t="shared" si="0"/>
        <v>79961</v>
      </c>
      <c r="M19" s="15">
        <f t="shared" si="1"/>
        <v>24604</v>
      </c>
      <c r="N19" s="15">
        <v>0</v>
      </c>
      <c r="O19" s="15">
        <v>0</v>
      </c>
      <c r="P19" s="15">
        <f t="shared" si="2"/>
        <v>1159</v>
      </c>
      <c r="Q19" s="15">
        <v>187</v>
      </c>
      <c r="R19" s="15">
        <v>0</v>
      </c>
      <c r="S19" s="15">
        <v>0</v>
      </c>
      <c r="T19" s="15">
        <f t="shared" si="3"/>
        <v>25950</v>
      </c>
      <c r="U19" s="15">
        <f t="shared" si="4"/>
        <v>105911</v>
      </c>
      <c r="V19" s="1"/>
      <c r="W19" s="1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</row>
    <row r="20" spans="1:75" s="125" customFormat="1">
      <c r="A20" s="129">
        <f t="shared" si="5"/>
        <v>4</v>
      </c>
      <c r="B20" s="155">
        <v>920</v>
      </c>
      <c r="C20" s="137" t="s">
        <v>158</v>
      </c>
      <c r="D20" s="137" t="s">
        <v>321</v>
      </c>
      <c r="E20" s="52" t="s">
        <v>325</v>
      </c>
      <c r="F20" s="52" t="s">
        <v>176</v>
      </c>
      <c r="G20" s="138">
        <v>34886</v>
      </c>
      <c r="H20" s="7">
        <v>0</v>
      </c>
      <c r="I20" s="33">
        <v>0</v>
      </c>
      <c r="J20" s="8">
        <v>45997</v>
      </c>
      <c r="K20" s="33">
        <v>0</v>
      </c>
      <c r="L20" s="15">
        <f t="shared" si="0"/>
        <v>34886</v>
      </c>
      <c r="M20" s="15">
        <f t="shared" si="1"/>
        <v>10734</v>
      </c>
      <c r="N20" s="15">
        <v>495</v>
      </c>
      <c r="O20" s="15">
        <v>0</v>
      </c>
      <c r="P20" s="15">
        <f t="shared" si="2"/>
        <v>506</v>
      </c>
      <c r="Q20" s="15">
        <v>187</v>
      </c>
      <c r="R20" s="15">
        <v>4801</v>
      </c>
      <c r="S20" s="15">
        <v>342</v>
      </c>
      <c r="T20" s="15">
        <f t="shared" si="3"/>
        <v>17065</v>
      </c>
      <c r="U20" s="15">
        <f t="shared" si="4"/>
        <v>51951</v>
      </c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</row>
    <row r="21" spans="1:75" s="125" customFormat="1">
      <c r="A21" s="129">
        <f t="shared" si="5"/>
        <v>5</v>
      </c>
      <c r="B21" s="155">
        <v>923</v>
      </c>
      <c r="C21" s="137" t="s">
        <v>158</v>
      </c>
      <c r="D21" s="137" t="s">
        <v>227</v>
      </c>
      <c r="E21" s="52" t="s">
        <v>159</v>
      </c>
      <c r="F21" s="52" t="s">
        <v>311</v>
      </c>
      <c r="G21" s="138">
        <v>37580</v>
      </c>
      <c r="H21" s="7">
        <v>0</v>
      </c>
      <c r="I21" s="33">
        <v>0</v>
      </c>
      <c r="J21" s="8">
        <v>45920</v>
      </c>
      <c r="K21" s="33">
        <v>119</v>
      </c>
      <c r="L21" s="15">
        <f t="shared" si="0"/>
        <v>37699</v>
      </c>
      <c r="M21" s="15">
        <f t="shared" si="1"/>
        <v>11600</v>
      </c>
      <c r="N21" s="15">
        <v>495</v>
      </c>
      <c r="O21" s="15">
        <v>0</v>
      </c>
      <c r="P21" s="15">
        <f t="shared" si="2"/>
        <v>547</v>
      </c>
      <c r="Q21" s="15">
        <v>187</v>
      </c>
      <c r="R21" s="15">
        <v>11192</v>
      </c>
      <c r="S21" s="15">
        <v>653</v>
      </c>
      <c r="T21" s="15">
        <f t="shared" si="3"/>
        <v>24674</v>
      </c>
      <c r="U21" s="15">
        <f t="shared" si="4"/>
        <v>62373</v>
      </c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</row>
    <row r="22" spans="1:75" s="125" customFormat="1">
      <c r="A22" s="129">
        <f t="shared" si="5"/>
        <v>6</v>
      </c>
      <c r="B22" s="135">
        <v>1011</v>
      </c>
      <c r="C22" s="184" t="s">
        <v>158</v>
      </c>
      <c r="D22" s="184" t="s">
        <v>226</v>
      </c>
      <c r="E22" s="52" t="s">
        <v>262</v>
      </c>
      <c r="F22" s="52" t="s">
        <v>326</v>
      </c>
      <c r="G22" s="138">
        <v>36209</v>
      </c>
      <c r="H22" s="7">
        <v>0</v>
      </c>
      <c r="I22" s="33">
        <v>0</v>
      </c>
      <c r="J22" s="8">
        <v>45953</v>
      </c>
      <c r="K22" s="33">
        <v>0</v>
      </c>
      <c r="L22" s="15">
        <f t="shared" si="0"/>
        <v>36209</v>
      </c>
      <c r="M22" s="15">
        <f t="shared" si="1"/>
        <v>11142</v>
      </c>
      <c r="N22" s="15">
        <v>495</v>
      </c>
      <c r="O22" s="15">
        <v>0</v>
      </c>
      <c r="P22" s="15">
        <f t="shared" si="2"/>
        <v>525</v>
      </c>
      <c r="Q22" s="15">
        <v>187</v>
      </c>
      <c r="R22" s="15">
        <v>0</v>
      </c>
      <c r="S22" s="15">
        <v>0</v>
      </c>
      <c r="T22" s="15">
        <f t="shared" si="3"/>
        <v>12349</v>
      </c>
      <c r="U22" s="15">
        <f t="shared" si="4"/>
        <v>48558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</row>
    <row r="23" spans="1:75" s="125" customFormat="1">
      <c r="A23" s="129">
        <f t="shared" si="5"/>
        <v>7</v>
      </c>
      <c r="B23" s="155">
        <v>1058</v>
      </c>
      <c r="C23" s="230" t="s">
        <v>162</v>
      </c>
      <c r="D23" s="230" t="s">
        <v>276</v>
      </c>
      <c r="E23" s="52" t="s">
        <v>327</v>
      </c>
      <c r="F23" s="52" t="s">
        <v>288</v>
      </c>
      <c r="G23" s="7">
        <v>29340</v>
      </c>
      <c r="H23" s="7">
        <v>0</v>
      </c>
      <c r="I23" s="33">
        <v>0</v>
      </c>
      <c r="J23" s="8">
        <v>46141</v>
      </c>
      <c r="K23" s="33">
        <v>0</v>
      </c>
      <c r="L23" s="15">
        <f t="shared" si="0"/>
        <v>29340</v>
      </c>
      <c r="M23" s="15">
        <f t="shared" si="1"/>
        <v>9028</v>
      </c>
      <c r="N23" s="15">
        <v>495</v>
      </c>
      <c r="O23" s="15">
        <v>0</v>
      </c>
      <c r="P23" s="15">
        <f t="shared" si="2"/>
        <v>425</v>
      </c>
      <c r="Q23" s="15">
        <v>187</v>
      </c>
      <c r="R23" s="15">
        <v>8551</v>
      </c>
      <c r="S23" s="15">
        <v>342</v>
      </c>
      <c r="T23" s="15">
        <f t="shared" si="3"/>
        <v>19028</v>
      </c>
      <c r="U23" s="15">
        <f t="shared" si="4"/>
        <v>48368</v>
      </c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</row>
    <row r="24" spans="1:75" s="125" customFormat="1">
      <c r="A24" s="129">
        <f t="shared" si="5"/>
        <v>8</v>
      </c>
      <c r="B24" s="155">
        <v>1070</v>
      </c>
      <c r="C24" s="238" t="s">
        <v>162</v>
      </c>
      <c r="D24" s="238" t="s">
        <v>232</v>
      </c>
      <c r="E24" s="231" t="s">
        <v>238</v>
      </c>
      <c r="F24" s="52" t="s">
        <v>177</v>
      </c>
      <c r="G24" s="7">
        <v>28269</v>
      </c>
      <c r="H24" s="7">
        <v>0</v>
      </c>
      <c r="I24" s="33">
        <v>0</v>
      </c>
      <c r="J24" s="264">
        <v>45755</v>
      </c>
      <c r="K24" s="33">
        <v>536</v>
      </c>
      <c r="L24" s="15">
        <f t="shared" si="0"/>
        <v>28805</v>
      </c>
      <c r="M24" s="15">
        <f t="shared" si="1"/>
        <v>8863</v>
      </c>
      <c r="N24" s="15">
        <v>495</v>
      </c>
      <c r="O24" s="15">
        <v>0</v>
      </c>
      <c r="P24" s="15">
        <f t="shared" si="2"/>
        <v>418</v>
      </c>
      <c r="Q24" s="15">
        <v>187</v>
      </c>
      <c r="R24" s="15">
        <v>11192</v>
      </c>
      <c r="S24" s="15">
        <v>486</v>
      </c>
      <c r="T24" s="15">
        <f t="shared" si="3"/>
        <v>21641</v>
      </c>
      <c r="U24" s="15">
        <f t="shared" si="4"/>
        <v>50446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</row>
    <row r="25" spans="1:75" s="125" customFormat="1">
      <c r="A25" s="129">
        <f t="shared" si="5"/>
        <v>9</v>
      </c>
      <c r="B25" s="135">
        <v>1074</v>
      </c>
      <c r="C25" s="137" t="s">
        <v>87</v>
      </c>
      <c r="D25" s="137" t="s">
        <v>228</v>
      </c>
      <c r="E25" s="52" t="s">
        <v>161</v>
      </c>
      <c r="F25" s="52" t="s">
        <v>289</v>
      </c>
      <c r="G25" s="138">
        <v>50446</v>
      </c>
      <c r="H25" s="7">
        <v>0</v>
      </c>
      <c r="I25" s="33">
        <v>0</v>
      </c>
      <c r="J25" s="8">
        <v>46073</v>
      </c>
      <c r="K25" s="33">
        <v>0</v>
      </c>
      <c r="L25" s="15">
        <f t="shared" si="0"/>
        <v>50446</v>
      </c>
      <c r="M25" s="15">
        <f t="shared" si="1"/>
        <v>15522</v>
      </c>
      <c r="N25" s="15">
        <v>0</v>
      </c>
      <c r="O25" s="15">
        <v>0</v>
      </c>
      <c r="P25" s="15">
        <f t="shared" si="2"/>
        <v>731</v>
      </c>
      <c r="Q25" s="15">
        <v>187</v>
      </c>
      <c r="R25" s="15">
        <v>4801</v>
      </c>
      <c r="S25" s="15">
        <v>342</v>
      </c>
      <c r="T25" s="15">
        <f t="shared" si="3"/>
        <v>21583</v>
      </c>
      <c r="U25" s="15">
        <f t="shared" si="4"/>
        <v>72029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</row>
    <row r="26" spans="1:75" s="125" customFormat="1">
      <c r="A26" s="129"/>
      <c r="B26" s="161" t="s">
        <v>36</v>
      </c>
      <c r="C26" s="162" t="s">
        <v>36</v>
      </c>
      <c r="D26" s="163"/>
      <c r="E26" s="163" t="s">
        <v>12</v>
      </c>
      <c r="F26" s="162" t="s">
        <v>36</v>
      </c>
      <c r="G26" s="164">
        <f>SUM(G17:G25)</f>
        <v>399272</v>
      </c>
      <c r="H26" s="164">
        <f>SUM(H17:H25)</f>
        <v>0</v>
      </c>
      <c r="I26" s="164">
        <f>SUM(I17:I25)</f>
        <v>0</v>
      </c>
      <c r="J26" s="167" t="s">
        <v>36</v>
      </c>
      <c r="K26" s="164">
        <f>SUM(K17:K25)</f>
        <v>2406</v>
      </c>
      <c r="L26" s="164">
        <f>SUM(L17:L25)</f>
        <v>401678</v>
      </c>
      <c r="M26" s="164">
        <f>SUM(M17:M25)</f>
        <v>123596</v>
      </c>
      <c r="N26" s="164">
        <f>SUM(N17:N25)</f>
        <v>3465</v>
      </c>
      <c r="O26" s="164">
        <f>SUM(O17:O25)</f>
        <v>0</v>
      </c>
      <c r="P26" s="164">
        <f>SUM(P17:P25)</f>
        <v>5824</v>
      </c>
      <c r="Q26" s="164">
        <f>SUM(Q17:Q25)</f>
        <v>1683</v>
      </c>
      <c r="R26" s="164">
        <f>SUM(R17:R25)</f>
        <v>45338</v>
      </c>
      <c r="S26" s="164">
        <f>SUM(S17:S25)</f>
        <v>2507</v>
      </c>
      <c r="T26" s="164">
        <f>SUM(T17:T25)</f>
        <v>182413</v>
      </c>
      <c r="U26" s="164">
        <f>SUM(U17:U25)</f>
        <v>584091</v>
      </c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</row>
    <row r="27" spans="1:75" s="125" customFormat="1">
      <c r="A27" s="129"/>
      <c r="B27" s="135"/>
      <c r="C27" s="52"/>
      <c r="D27" s="51"/>
      <c r="E27" s="51"/>
      <c r="F27" s="52"/>
      <c r="G27" s="138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</row>
    <row r="28" spans="1:75" s="125" customFormat="1">
      <c r="A28" s="129"/>
      <c r="B28" s="135"/>
      <c r="C28" s="52"/>
      <c r="D28" s="51"/>
      <c r="E28" s="170" t="s">
        <v>88</v>
      </c>
      <c r="F28" s="52"/>
      <c r="G28" s="138"/>
      <c r="H28" s="7"/>
      <c r="I28" s="153"/>
      <c r="J28" s="8"/>
      <c r="K28" s="3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</row>
    <row r="29" spans="1:75" s="125" customFormat="1">
      <c r="A29" s="129">
        <v>1</v>
      </c>
      <c r="B29" s="171">
        <v>909</v>
      </c>
      <c r="C29" s="187" t="s">
        <v>156</v>
      </c>
      <c r="D29" s="187"/>
      <c r="E29" s="172" t="s">
        <v>347</v>
      </c>
      <c r="F29" s="172" t="s">
        <v>348</v>
      </c>
      <c r="G29" s="138">
        <f>48758-45661</f>
        <v>3097</v>
      </c>
      <c r="H29" s="7">
        <v>0</v>
      </c>
      <c r="I29" s="33">
        <v>0</v>
      </c>
      <c r="J29" s="8"/>
      <c r="K29" s="33">
        <v>0</v>
      </c>
      <c r="L29" s="15">
        <f>(+G29+H29+I29+K29)</f>
        <v>3097</v>
      </c>
      <c r="M29" s="15">
        <f t="shared" ref="M29" si="6">ROUND((L29*0.3077),0)</f>
        <v>953</v>
      </c>
      <c r="N29" s="15">
        <v>0</v>
      </c>
      <c r="O29" s="15">
        <v>0</v>
      </c>
      <c r="P29" s="15">
        <f>ROUND((L29*0.0145),0)</f>
        <v>45</v>
      </c>
      <c r="Q29" s="15">
        <v>0</v>
      </c>
      <c r="R29" s="15">
        <v>0</v>
      </c>
      <c r="S29" s="15">
        <v>0</v>
      </c>
      <c r="T29" s="15">
        <f>+M29+N29+O29+P29+Q29+R29+S29</f>
        <v>998</v>
      </c>
      <c r="U29" s="15">
        <f>+L29+T29</f>
        <v>4095</v>
      </c>
      <c r="V29" s="1"/>
      <c r="W29" s="1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</row>
    <row r="30" spans="1:75" s="125" customFormat="1">
      <c r="A30" s="129">
        <f>A29+1</f>
        <v>2</v>
      </c>
      <c r="B30" s="171">
        <v>927</v>
      </c>
      <c r="C30" s="172" t="s">
        <v>155</v>
      </c>
      <c r="D30" s="172"/>
      <c r="E30" s="172" t="s">
        <v>202</v>
      </c>
      <c r="F30" s="172" t="s">
        <v>175</v>
      </c>
      <c r="G30" s="138">
        <f>40841-36209</f>
        <v>4632</v>
      </c>
      <c r="H30" s="7">
        <v>0</v>
      </c>
      <c r="I30" s="33">
        <v>0</v>
      </c>
      <c r="J30" s="8"/>
      <c r="K30" s="33">
        <v>0</v>
      </c>
      <c r="L30" s="15">
        <f>(+G30+H30+I30+K30)</f>
        <v>4632</v>
      </c>
      <c r="M30" s="15">
        <f>ROUND((L30*0.3077),0)</f>
        <v>1425</v>
      </c>
      <c r="N30" s="15">
        <v>0</v>
      </c>
      <c r="O30" s="15">
        <v>0</v>
      </c>
      <c r="P30" s="15">
        <f>ROUND((L30*0.0145),0)</f>
        <v>67</v>
      </c>
      <c r="Q30" s="15">
        <v>0</v>
      </c>
      <c r="R30" s="15">
        <v>0</v>
      </c>
      <c r="S30" s="15">
        <v>0</v>
      </c>
      <c r="T30" s="15">
        <f>+M30+N30+O30+P30+Q30+R30+S30</f>
        <v>1492</v>
      </c>
      <c r="U30" s="15">
        <f>+L30+T30</f>
        <v>6124</v>
      </c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</row>
    <row r="31" spans="1:75" s="125" customFormat="1">
      <c r="A31" s="129">
        <f t="shared" ref="A31:A47" si="7">A30+1</f>
        <v>3</v>
      </c>
      <c r="B31" s="135">
        <v>906</v>
      </c>
      <c r="C31" s="52" t="s">
        <v>154</v>
      </c>
      <c r="D31" s="52"/>
      <c r="E31" s="52" t="s">
        <v>185</v>
      </c>
      <c r="F31" s="52" t="s">
        <v>191</v>
      </c>
      <c r="G31" s="138">
        <v>0</v>
      </c>
      <c r="H31" s="7">
        <v>0</v>
      </c>
      <c r="I31" s="33">
        <v>0</v>
      </c>
      <c r="J31" s="8"/>
      <c r="K31" s="33">
        <v>0</v>
      </c>
      <c r="L31" s="15">
        <f>(+G31+H31+I31+K31)</f>
        <v>0</v>
      </c>
      <c r="M31" s="15">
        <f t="shared" ref="M31:M39" si="8">ROUND((L31*0.3077),0)</f>
        <v>0</v>
      </c>
      <c r="N31" s="15">
        <v>0</v>
      </c>
      <c r="O31" s="15">
        <v>0</v>
      </c>
      <c r="P31" s="15">
        <f>ROUND((L31*0.0145),0)</f>
        <v>0</v>
      </c>
      <c r="Q31" s="15">
        <v>0</v>
      </c>
      <c r="R31" s="15">
        <v>0</v>
      </c>
      <c r="S31" s="15">
        <v>0</v>
      </c>
      <c r="T31" s="15">
        <f>+M31+N31+O31+P31+Q31+R31+S31</f>
        <v>0</v>
      </c>
      <c r="U31" s="15">
        <f>+L31+T31</f>
        <v>0</v>
      </c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</row>
    <row r="32" spans="1:75" s="125" customFormat="1">
      <c r="A32" s="129">
        <f t="shared" si="7"/>
        <v>4</v>
      </c>
      <c r="B32" s="155">
        <v>907</v>
      </c>
      <c r="C32" s="52" t="s">
        <v>130</v>
      </c>
      <c r="D32" s="52"/>
      <c r="E32" s="52" t="s">
        <v>350</v>
      </c>
      <c r="F32" s="52" t="s">
        <v>349</v>
      </c>
      <c r="G32" s="138">
        <v>0</v>
      </c>
      <c r="H32" s="33">
        <v>0</v>
      </c>
      <c r="I32" s="33">
        <v>0</v>
      </c>
      <c r="J32" s="8"/>
      <c r="K32" s="33">
        <v>0</v>
      </c>
      <c r="L32" s="15">
        <f>(+G32+H32+I32+K32)</f>
        <v>0</v>
      </c>
      <c r="M32" s="15">
        <f t="shared" si="8"/>
        <v>0</v>
      </c>
      <c r="N32" s="15">
        <v>0</v>
      </c>
      <c r="O32" s="15">
        <v>0</v>
      </c>
      <c r="P32" s="15">
        <f t="shared" ref="P32" si="9">ROUND((L32*0.0145),0)</f>
        <v>0</v>
      </c>
      <c r="Q32" s="15">
        <v>0</v>
      </c>
      <c r="R32" s="15">
        <v>0</v>
      </c>
      <c r="S32" s="15">
        <v>0</v>
      </c>
      <c r="T32" s="15">
        <f t="shared" ref="T32" si="10">+M32+N32+O32+P32+Q32+R32+S32</f>
        <v>0</v>
      </c>
      <c r="U32" s="15">
        <f t="shared" ref="U32" si="11">+L32+T32</f>
        <v>0</v>
      </c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</row>
    <row r="33" spans="1:75" s="125" customFormat="1">
      <c r="A33" s="129">
        <f t="shared" si="7"/>
        <v>5</v>
      </c>
      <c r="B33" s="135">
        <v>912</v>
      </c>
      <c r="C33" s="137" t="s">
        <v>155</v>
      </c>
      <c r="D33" s="137"/>
      <c r="E33" s="52" t="s">
        <v>328</v>
      </c>
      <c r="F33" s="52" t="s">
        <v>175</v>
      </c>
      <c r="G33" s="138">
        <v>0</v>
      </c>
      <c r="H33" s="7">
        <v>0</v>
      </c>
      <c r="I33" s="33">
        <v>0</v>
      </c>
      <c r="J33" s="8"/>
      <c r="K33" s="33">
        <v>0</v>
      </c>
      <c r="L33" s="15">
        <f>(+G33+H33+I33+K33)</f>
        <v>0</v>
      </c>
      <c r="M33" s="15">
        <f t="shared" si="8"/>
        <v>0</v>
      </c>
      <c r="N33" s="15">
        <v>0</v>
      </c>
      <c r="O33" s="15">
        <v>0</v>
      </c>
      <c r="P33" s="15">
        <f>ROUND((L33*0.0145),0)</f>
        <v>0</v>
      </c>
      <c r="Q33" s="15">
        <v>0</v>
      </c>
      <c r="R33" s="15">
        <v>0</v>
      </c>
      <c r="S33" s="15">
        <v>0</v>
      </c>
      <c r="T33" s="15">
        <f>+M33+N33+O33+P33+Q33+R33+S33</f>
        <v>0</v>
      </c>
      <c r="U33" s="15">
        <f>+L33+T33</f>
        <v>0</v>
      </c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</row>
    <row r="34" spans="1:75" s="125" customFormat="1">
      <c r="A34" s="129">
        <f t="shared" si="7"/>
        <v>6</v>
      </c>
      <c r="B34" s="135">
        <v>922</v>
      </c>
      <c r="C34" s="184" t="s">
        <v>158</v>
      </c>
      <c r="D34" s="184"/>
      <c r="E34" s="52" t="s">
        <v>163</v>
      </c>
      <c r="F34" s="52" t="s">
        <v>176</v>
      </c>
      <c r="G34" s="141">
        <v>0</v>
      </c>
      <c r="H34" s="7">
        <v>0</v>
      </c>
      <c r="I34" s="33">
        <v>0</v>
      </c>
      <c r="J34" s="8"/>
      <c r="K34" s="33">
        <v>0</v>
      </c>
      <c r="L34" s="15">
        <f t="shared" ref="L34:L39" si="12">(+G34+H34+I34+K34)</f>
        <v>0</v>
      </c>
      <c r="M34" s="15">
        <f t="shared" si="8"/>
        <v>0</v>
      </c>
      <c r="N34" s="15">
        <v>0</v>
      </c>
      <c r="O34" s="15">
        <v>0</v>
      </c>
      <c r="P34" s="15">
        <f t="shared" ref="P34" si="13">ROUND((L34*0.0145),0)</f>
        <v>0</v>
      </c>
      <c r="Q34" s="15">
        <v>0</v>
      </c>
      <c r="R34" s="15">
        <v>0</v>
      </c>
      <c r="S34" s="15">
        <v>0</v>
      </c>
      <c r="T34" s="15">
        <f t="shared" ref="T34" si="14">+M34+N34+O34+P34+Q34+R34+S34</f>
        <v>0</v>
      </c>
      <c r="U34" s="15">
        <f t="shared" ref="U34" si="15">+L34+T34</f>
        <v>0</v>
      </c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</row>
    <row r="35" spans="1:75" s="125" customFormat="1">
      <c r="A35" s="129">
        <f t="shared" si="7"/>
        <v>7</v>
      </c>
      <c r="B35" s="135">
        <v>926</v>
      </c>
      <c r="C35" s="137" t="s">
        <v>158</v>
      </c>
      <c r="D35" s="137"/>
      <c r="E35" s="52" t="s">
        <v>317</v>
      </c>
      <c r="F35" s="52" t="s">
        <v>176</v>
      </c>
      <c r="G35" s="138">
        <v>0</v>
      </c>
      <c r="H35" s="7">
        <v>0</v>
      </c>
      <c r="I35" s="33">
        <v>0</v>
      </c>
      <c r="J35" s="8"/>
      <c r="K35" s="33">
        <v>0</v>
      </c>
      <c r="L35" s="15">
        <f>(+G35+H35+I35+K35)</f>
        <v>0</v>
      </c>
      <c r="M35" s="15">
        <f>ROUND((L35*0.3077),0)</f>
        <v>0</v>
      </c>
      <c r="N35" s="15">
        <v>0</v>
      </c>
      <c r="O35" s="15">
        <v>0</v>
      </c>
      <c r="P35" s="15">
        <f>ROUND((L35*0.0145),0)</f>
        <v>0</v>
      </c>
      <c r="Q35" s="15">
        <v>0</v>
      </c>
      <c r="R35" s="15">
        <v>0</v>
      </c>
      <c r="S35" s="15">
        <v>0</v>
      </c>
      <c r="T35" s="15">
        <f>+M35+N35+O35+P35+Q35+R35+S35</f>
        <v>0</v>
      </c>
      <c r="U35" s="15">
        <f>+L35+T35</f>
        <v>0</v>
      </c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</row>
    <row r="36" spans="1:75" s="125" customFormat="1">
      <c r="A36" s="129">
        <f t="shared" si="7"/>
        <v>8</v>
      </c>
      <c r="B36" s="135">
        <v>929</v>
      </c>
      <c r="C36" s="52" t="s">
        <v>164</v>
      </c>
      <c r="D36" s="52"/>
      <c r="E36" s="52" t="s">
        <v>329</v>
      </c>
      <c r="F36" s="52" t="s">
        <v>177</v>
      </c>
      <c r="G36" s="138">
        <v>0</v>
      </c>
      <c r="H36" s="7">
        <v>0</v>
      </c>
      <c r="I36" s="33">
        <v>0</v>
      </c>
      <c r="J36" s="8"/>
      <c r="K36" s="33">
        <v>0</v>
      </c>
      <c r="L36" s="15">
        <f t="shared" si="12"/>
        <v>0</v>
      </c>
      <c r="M36" s="15">
        <f t="shared" si="8"/>
        <v>0</v>
      </c>
      <c r="N36" s="15">
        <v>0</v>
      </c>
      <c r="O36" s="15">
        <v>0</v>
      </c>
      <c r="P36" s="15">
        <f t="shared" ref="P36:P39" si="16">ROUND((L36*0.0145),0)</f>
        <v>0</v>
      </c>
      <c r="Q36" s="15">
        <v>0</v>
      </c>
      <c r="R36" s="15">
        <v>0</v>
      </c>
      <c r="S36" s="15">
        <v>0</v>
      </c>
      <c r="T36" s="15">
        <f t="shared" ref="T36:T39" si="17">+M36+N36+O36+P36+Q36+R36+S36</f>
        <v>0</v>
      </c>
      <c r="U36" s="15">
        <f t="shared" ref="U36:U39" si="18">+L36+T36</f>
        <v>0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</row>
    <row r="37" spans="1:75" s="125" customFormat="1" ht="12.75" customHeight="1">
      <c r="A37" s="129">
        <f t="shared" si="7"/>
        <v>9</v>
      </c>
      <c r="B37" s="227">
        <v>944</v>
      </c>
      <c r="C37" s="137" t="s">
        <v>130</v>
      </c>
      <c r="D37" s="137"/>
      <c r="E37" s="52" t="s">
        <v>356</v>
      </c>
      <c r="F37" s="52" t="s">
        <v>349</v>
      </c>
      <c r="G37" s="138">
        <v>0</v>
      </c>
      <c r="H37" s="7">
        <v>0</v>
      </c>
      <c r="I37" s="33">
        <v>0</v>
      </c>
      <c r="J37" s="8"/>
      <c r="K37" s="33">
        <v>0</v>
      </c>
      <c r="L37" s="15">
        <f t="shared" si="12"/>
        <v>0</v>
      </c>
      <c r="M37" s="15">
        <f t="shared" si="8"/>
        <v>0</v>
      </c>
      <c r="N37" s="15">
        <v>0</v>
      </c>
      <c r="O37" s="15">
        <v>0</v>
      </c>
      <c r="P37" s="15">
        <f t="shared" si="16"/>
        <v>0</v>
      </c>
      <c r="Q37" s="15">
        <v>0</v>
      </c>
      <c r="R37" s="15">
        <v>0</v>
      </c>
      <c r="S37" s="15">
        <v>0</v>
      </c>
      <c r="T37" s="15">
        <f t="shared" si="17"/>
        <v>0</v>
      </c>
      <c r="U37" s="15">
        <f t="shared" si="18"/>
        <v>0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</row>
    <row r="38" spans="1:75" s="125" customFormat="1" ht="12" customHeight="1">
      <c r="A38" s="129">
        <f t="shared" si="7"/>
        <v>10</v>
      </c>
      <c r="B38" s="235">
        <v>950</v>
      </c>
      <c r="C38" s="137" t="s">
        <v>130</v>
      </c>
      <c r="D38" s="137"/>
      <c r="E38" s="52" t="s">
        <v>233</v>
      </c>
      <c r="F38" s="52" t="s">
        <v>349</v>
      </c>
      <c r="G38" s="138">
        <v>0</v>
      </c>
      <c r="H38" s="7">
        <v>0</v>
      </c>
      <c r="I38" s="33">
        <v>0</v>
      </c>
      <c r="J38" s="8"/>
      <c r="K38" s="33">
        <v>0</v>
      </c>
      <c r="L38" s="15">
        <f t="shared" si="12"/>
        <v>0</v>
      </c>
      <c r="M38" s="15">
        <f t="shared" si="8"/>
        <v>0</v>
      </c>
      <c r="N38" s="15">
        <v>0</v>
      </c>
      <c r="O38" s="15">
        <v>0</v>
      </c>
      <c r="P38" s="15">
        <f t="shared" si="16"/>
        <v>0</v>
      </c>
      <c r="Q38" s="15">
        <v>0</v>
      </c>
      <c r="R38" s="15">
        <v>0</v>
      </c>
      <c r="S38" s="15">
        <v>0</v>
      </c>
      <c r="T38" s="15">
        <f t="shared" si="17"/>
        <v>0</v>
      </c>
      <c r="U38" s="15">
        <f t="shared" si="18"/>
        <v>0</v>
      </c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</row>
    <row r="39" spans="1:75" s="125" customFormat="1">
      <c r="A39" s="129">
        <f t="shared" si="7"/>
        <v>11</v>
      </c>
      <c r="B39" s="155">
        <v>1006</v>
      </c>
      <c r="C39" s="184" t="s">
        <v>179</v>
      </c>
      <c r="D39" s="184"/>
      <c r="E39" s="52" t="s">
        <v>320</v>
      </c>
      <c r="F39" s="52" t="s">
        <v>175</v>
      </c>
      <c r="G39" s="141">
        <v>0</v>
      </c>
      <c r="H39" s="7">
        <v>0</v>
      </c>
      <c r="I39" s="33">
        <v>0</v>
      </c>
      <c r="J39" s="8"/>
      <c r="K39" s="33">
        <v>0</v>
      </c>
      <c r="L39" s="15">
        <f t="shared" si="12"/>
        <v>0</v>
      </c>
      <c r="M39" s="15">
        <f t="shared" si="8"/>
        <v>0</v>
      </c>
      <c r="N39" s="15">
        <v>0</v>
      </c>
      <c r="O39" s="15">
        <v>0</v>
      </c>
      <c r="P39" s="15">
        <f t="shared" si="16"/>
        <v>0</v>
      </c>
      <c r="Q39" s="15">
        <v>0</v>
      </c>
      <c r="R39" s="15">
        <v>0</v>
      </c>
      <c r="S39" s="15">
        <v>0</v>
      </c>
      <c r="T39" s="15">
        <f t="shared" si="17"/>
        <v>0</v>
      </c>
      <c r="U39" s="15">
        <f t="shared" si="18"/>
        <v>0</v>
      </c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</row>
    <row r="40" spans="1:75" s="125" customFormat="1">
      <c r="A40" s="129">
        <f t="shared" si="7"/>
        <v>12</v>
      </c>
      <c r="B40" s="155">
        <v>1052</v>
      </c>
      <c r="C40" s="137" t="s">
        <v>158</v>
      </c>
      <c r="D40" s="137"/>
      <c r="E40" s="231" t="s">
        <v>381</v>
      </c>
      <c r="F40" s="52" t="s">
        <v>176</v>
      </c>
      <c r="G40" s="138">
        <v>0</v>
      </c>
      <c r="H40" s="7">
        <v>0</v>
      </c>
      <c r="I40" s="33">
        <v>0</v>
      </c>
      <c r="J40" s="8"/>
      <c r="K40" s="33">
        <v>0</v>
      </c>
      <c r="L40" s="15">
        <f t="shared" ref="L40" si="19">(+G40+H40+I40+K40)</f>
        <v>0</v>
      </c>
      <c r="M40" s="15">
        <f t="shared" ref="M40" si="20">ROUND((L40*0.3077),0)</f>
        <v>0</v>
      </c>
      <c r="N40" s="15">
        <v>0</v>
      </c>
      <c r="O40" s="15">
        <v>0</v>
      </c>
      <c r="P40" s="15">
        <f t="shared" ref="P40" si="21">ROUND((L40*0.0145),0)</f>
        <v>0</v>
      </c>
      <c r="Q40" s="15">
        <v>0</v>
      </c>
      <c r="R40" s="15">
        <v>0</v>
      </c>
      <c r="S40" s="15">
        <v>0</v>
      </c>
      <c r="T40" s="15">
        <f t="shared" ref="T40" si="22">+M40+N40+O40+P40+Q40+R40+S40</f>
        <v>0</v>
      </c>
      <c r="U40" s="15">
        <f t="shared" ref="U40" si="23">+L40+T40</f>
        <v>0</v>
      </c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</row>
    <row r="41" spans="1:75" s="125" customFormat="1">
      <c r="A41" s="129">
        <f t="shared" si="7"/>
        <v>13</v>
      </c>
      <c r="B41" s="135">
        <v>1056</v>
      </c>
      <c r="C41" s="137" t="s">
        <v>89</v>
      </c>
      <c r="D41" s="137"/>
      <c r="E41" s="52" t="s">
        <v>173</v>
      </c>
      <c r="F41" s="52" t="s">
        <v>174</v>
      </c>
      <c r="G41" s="138">
        <v>0</v>
      </c>
      <c r="H41" s="7">
        <v>0</v>
      </c>
      <c r="I41" s="33">
        <v>0</v>
      </c>
      <c r="J41" s="8"/>
      <c r="K41" s="33">
        <v>0</v>
      </c>
      <c r="L41" s="15">
        <f t="shared" ref="L41:L44" si="24">(+G41+H41+I41+K41)</f>
        <v>0</v>
      </c>
      <c r="M41" s="15">
        <f t="shared" ref="M41:M47" si="25">ROUND((L41*0.3077),0)</f>
        <v>0</v>
      </c>
      <c r="N41" s="15">
        <v>0</v>
      </c>
      <c r="O41" s="15">
        <v>0</v>
      </c>
      <c r="P41" s="15">
        <f t="shared" ref="P41:P42" si="26">ROUND((L41*0.0145),0)</f>
        <v>0</v>
      </c>
      <c r="Q41" s="15">
        <v>0</v>
      </c>
      <c r="R41" s="15">
        <v>0</v>
      </c>
      <c r="S41" s="15">
        <v>0</v>
      </c>
      <c r="T41" s="15">
        <f t="shared" ref="T41:T42" si="27">+M41+N41+O41+P41+Q41+R41+S41</f>
        <v>0</v>
      </c>
      <c r="U41" s="15">
        <f t="shared" ref="U41:U42" si="28">+L41+T41</f>
        <v>0</v>
      </c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</row>
    <row r="42" spans="1:75" s="125" customFormat="1" ht="12.75" customHeight="1">
      <c r="A42" s="129">
        <f t="shared" si="7"/>
        <v>14</v>
      </c>
      <c r="B42" s="237">
        <v>1057</v>
      </c>
      <c r="C42" s="137" t="s">
        <v>164</v>
      </c>
      <c r="D42" s="142"/>
      <c r="E42" s="51" t="s">
        <v>357</v>
      </c>
      <c r="F42" s="52" t="s">
        <v>92</v>
      </c>
      <c r="G42" s="138">
        <v>0</v>
      </c>
      <c r="H42" s="7">
        <v>0</v>
      </c>
      <c r="I42" s="153">
        <v>0</v>
      </c>
      <c r="J42" s="8"/>
      <c r="K42" s="33">
        <v>0</v>
      </c>
      <c r="L42" s="15">
        <f t="shared" si="24"/>
        <v>0</v>
      </c>
      <c r="M42" s="15">
        <f t="shared" si="25"/>
        <v>0</v>
      </c>
      <c r="N42" s="15">
        <v>0</v>
      </c>
      <c r="O42" s="15">
        <v>0</v>
      </c>
      <c r="P42" s="15">
        <f t="shared" si="26"/>
        <v>0</v>
      </c>
      <c r="Q42" s="15">
        <v>0</v>
      </c>
      <c r="R42" s="15">
        <v>0</v>
      </c>
      <c r="S42" s="15">
        <v>0</v>
      </c>
      <c r="T42" s="15">
        <f t="shared" si="27"/>
        <v>0</v>
      </c>
      <c r="U42" s="15">
        <f t="shared" si="28"/>
        <v>0</v>
      </c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</row>
    <row r="43" spans="1:75" s="125" customFormat="1">
      <c r="A43" s="129">
        <f t="shared" si="7"/>
        <v>15</v>
      </c>
      <c r="B43" s="135">
        <v>1072</v>
      </c>
      <c r="C43" s="137" t="s">
        <v>162</v>
      </c>
      <c r="D43" s="137"/>
      <c r="E43" s="52" t="s">
        <v>345</v>
      </c>
      <c r="F43" s="52" t="s">
        <v>288</v>
      </c>
      <c r="G43" s="138">
        <v>0</v>
      </c>
      <c r="H43" s="7">
        <v>0</v>
      </c>
      <c r="I43" s="33">
        <v>0</v>
      </c>
      <c r="J43" s="8"/>
      <c r="K43" s="33">
        <v>0</v>
      </c>
      <c r="L43" s="15">
        <f>(+G43+H43+I43+K43)</f>
        <v>0</v>
      </c>
      <c r="M43" s="15">
        <f>ROUND((L43*0.3077),0)</f>
        <v>0</v>
      </c>
      <c r="N43" s="15">
        <v>0</v>
      </c>
      <c r="O43" s="15">
        <v>0</v>
      </c>
      <c r="P43" s="15">
        <f t="shared" ref="P43" si="29">ROUND((L43*0.0145),0)</f>
        <v>0</v>
      </c>
      <c r="Q43" s="15">
        <v>0</v>
      </c>
      <c r="R43" s="15">
        <v>0</v>
      </c>
      <c r="S43" s="15">
        <v>0</v>
      </c>
      <c r="T43" s="15">
        <f t="shared" ref="T43" si="30">+M43+N43+O43+P43+Q43+R43+S43</f>
        <v>0</v>
      </c>
      <c r="U43" s="15">
        <f t="shared" ref="U43" si="31">+L43+T43</f>
        <v>0</v>
      </c>
      <c r="V43" s="1"/>
      <c r="W43" s="1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</row>
    <row r="44" spans="1:75" s="125" customFormat="1">
      <c r="A44" s="129">
        <f t="shared" si="7"/>
        <v>16</v>
      </c>
      <c r="B44" s="155">
        <v>1076</v>
      </c>
      <c r="C44" s="232" t="s">
        <v>165</v>
      </c>
      <c r="D44" s="232"/>
      <c r="E44" s="231" t="s">
        <v>200</v>
      </c>
      <c r="F44" s="52" t="s">
        <v>145</v>
      </c>
      <c r="G44" s="138">
        <v>0</v>
      </c>
      <c r="H44" s="7">
        <v>0</v>
      </c>
      <c r="I44" s="33">
        <v>0</v>
      </c>
      <c r="J44" s="8"/>
      <c r="K44" s="33">
        <v>0</v>
      </c>
      <c r="L44" s="15">
        <f t="shared" si="24"/>
        <v>0</v>
      </c>
      <c r="M44" s="15">
        <f t="shared" si="25"/>
        <v>0</v>
      </c>
      <c r="N44" s="15">
        <v>0</v>
      </c>
      <c r="O44" s="15">
        <v>0</v>
      </c>
      <c r="P44" s="15">
        <f t="shared" ref="P44" si="32">ROUND((L44*0.0145),0)</f>
        <v>0</v>
      </c>
      <c r="Q44" s="15">
        <v>0</v>
      </c>
      <c r="R44" s="15">
        <v>0</v>
      </c>
      <c r="S44" s="15">
        <v>0</v>
      </c>
      <c r="T44" s="15">
        <f t="shared" ref="T44" si="33">+M44+N44+O44+P44+Q44+R44+S44</f>
        <v>0</v>
      </c>
      <c r="U44" s="15">
        <f t="shared" ref="U44" si="34">+L44+T44</f>
        <v>0</v>
      </c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</row>
    <row r="45" spans="1:75">
      <c r="A45" s="129">
        <f t="shared" si="7"/>
        <v>17</v>
      </c>
      <c r="B45" s="155">
        <v>1077</v>
      </c>
      <c r="C45" s="137" t="s">
        <v>165</v>
      </c>
      <c r="D45" s="137"/>
      <c r="E45" s="145" t="s">
        <v>314</v>
      </c>
      <c r="F45" s="52" t="s">
        <v>145</v>
      </c>
      <c r="G45" s="138">
        <v>0</v>
      </c>
      <c r="H45" s="7">
        <v>0</v>
      </c>
      <c r="I45" s="33">
        <v>0</v>
      </c>
      <c r="J45" s="8"/>
      <c r="K45" s="33">
        <v>0</v>
      </c>
      <c r="L45" s="15">
        <f>(+G45+H45+I45+K45)</f>
        <v>0</v>
      </c>
      <c r="M45" s="15">
        <f t="shared" si="25"/>
        <v>0</v>
      </c>
      <c r="N45" s="15">
        <v>0</v>
      </c>
      <c r="O45" s="15">
        <v>0</v>
      </c>
      <c r="P45" s="15">
        <f>ROUND((L45*0.0145),0)</f>
        <v>0</v>
      </c>
      <c r="Q45" s="15">
        <v>0</v>
      </c>
      <c r="R45" s="15">
        <v>0</v>
      </c>
      <c r="S45" s="15">
        <v>0</v>
      </c>
      <c r="T45" s="15">
        <v>0</v>
      </c>
      <c r="U45" s="15">
        <f>+L45+T45</f>
        <v>0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ht="12.75" customHeight="1">
      <c r="A46" s="129">
        <f t="shared" si="7"/>
        <v>18</v>
      </c>
      <c r="B46" s="155">
        <v>1078</v>
      </c>
      <c r="C46" s="238" t="s">
        <v>190</v>
      </c>
      <c r="D46" s="238"/>
      <c r="E46" s="145" t="s">
        <v>201</v>
      </c>
      <c r="F46" s="52" t="s">
        <v>145</v>
      </c>
      <c r="G46" s="138">
        <v>0</v>
      </c>
      <c r="H46" s="7">
        <v>0</v>
      </c>
      <c r="I46" s="33">
        <v>0</v>
      </c>
      <c r="J46" s="8"/>
      <c r="K46" s="33">
        <v>0</v>
      </c>
      <c r="L46" s="15">
        <f>(+G46+H46+I46+K46)</f>
        <v>0</v>
      </c>
      <c r="M46" s="15">
        <f t="shared" si="25"/>
        <v>0</v>
      </c>
      <c r="N46" s="15">
        <v>0</v>
      </c>
      <c r="O46" s="15">
        <v>0</v>
      </c>
      <c r="P46" s="15">
        <f>ROUND((L46*0.0145),0)</f>
        <v>0</v>
      </c>
      <c r="Q46" s="15">
        <v>0</v>
      </c>
      <c r="R46" s="15">
        <v>0</v>
      </c>
      <c r="S46" s="15">
        <v>0</v>
      </c>
      <c r="T46" s="15">
        <f t="shared" ref="T46:T47" si="35">+M46+N46+O46+P46+Q46+R46+S46</f>
        <v>0</v>
      </c>
      <c r="U46" s="15">
        <f>+L46+T46</f>
        <v>0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125" customFormat="1" ht="12.75" customHeight="1">
      <c r="A47" s="129">
        <f t="shared" si="7"/>
        <v>19</v>
      </c>
      <c r="B47" s="155">
        <v>1080</v>
      </c>
      <c r="C47" s="229" t="s">
        <v>183</v>
      </c>
      <c r="D47" s="229"/>
      <c r="E47" s="145" t="s">
        <v>315</v>
      </c>
      <c r="F47" s="52" t="s">
        <v>349</v>
      </c>
      <c r="G47" s="138">
        <v>0</v>
      </c>
      <c r="H47" s="7">
        <v>0</v>
      </c>
      <c r="I47" s="33">
        <v>0</v>
      </c>
      <c r="J47" s="8"/>
      <c r="K47" s="33">
        <v>0</v>
      </c>
      <c r="L47" s="15">
        <f>(+G47+H47+I47+K47)</f>
        <v>0</v>
      </c>
      <c r="M47" s="15">
        <f t="shared" si="25"/>
        <v>0</v>
      </c>
      <c r="N47" s="15">
        <v>0</v>
      </c>
      <c r="O47" s="15">
        <v>0</v>
      </c>
      <c r="P47" s="15">
        <f>ROUND((L47*0.0145),0)</f>
        <v>0</v>
      </c>
      <c r="Q47" s="15">
        <v>0</v>
      </c>
      <c r="R47" s="15">
        <v>0</v>
      </c>
      <c r="S47" s="15">
        <v>0</v>
      </c>
      <c r="T47" s="15">
        <f t="shared" si="35"/>
        <v>0</v>
      </c>
      <c r="U47" s="15">
        <f>+L47+T47</f>
        <v>0</v>
      </c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 s="125" customFormat="1">
      <c r="A48" s="129"/>
      <c r="B48" s="161" t="s">
        <v>36</v>
      </c>
      <c r="C48" s="162" t="s">
        <v>36</v>
      </c>
      <c r="D48" s="163"/>
      <c r="E48" s="163" t="s">
        <v>12</v>
      </c>
      <c r="F48" s="162" t="s">
        <v>36</v>
      </c>
      <c r="G48" s="164">
        <f>SUM(G31:G47)</f>
        <v>0</v>
      </c>
      <c r="H48" s="164">
        <f>SUM(H31:H47)</f>
        <v>0</v>
      </c>
      <c r="I48" s="164">
        <f>SUM(I31:I47)</f>
        <v>0</v>
      </c>
      <c r="J48" s="167" t="s">
        <v>36</v>
      </c>
      <c r="K48" s="164">
        <f t="shared" ref="K48:U48" si="36">SUM(K31:K47)</f>
        <v>0</v>
      </c>
      <c r="L48" s="164">
        <f t="shared" si="36"/>
        <v>0</v>
      </c>
      <c r="M48" s="164">
        <f t="shared" si="36"/>
        <v>0</v>
      </c>
      <c r="N48" s="164">
        <f t="shared" si="36"/>
        <v>0</v>
      </c>
      <c r="O48" s="164">
        <f t="shared" si="36"/>
        <v>0</v>
      </c>
      <c r="P48" s="164">
        <f t="shared" si="36"/>
        <v>0</v>
      </c>
      <c r="Q48" s="164">
        <f t="shared" si="36"/>
        <v>0</v>
      </c>
      <c r="R48" s="164">
        <f t="shared" si="36"/>
        <v>0</v>
      </c>
      <c r="S48" s="164">
        <f t="shared" si="36"/>
        <v>0</v>
      </c>
      <c r="T48" s="164">
        <f t="shared" si="36"/>
        <v>0</v>
      </c>
      <c r="U48" s="164">
        <f t="shared" si="36"/>
        <v>0</v>
      </c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</row>
    <row r="49" spans="1:75" ht="6.75" customHeight="1">
      <c r="A49" s="129"/>
      <c r="B49" s="135"/>
      <c r="C49" s="52"/>
      <c r="D49" s="52"/>
      <c r="E49" s="52"/>
      <c r="F49" s="52"/>
      <c r="G49" s="138"/>
      <c r="H49" s="138"/>
      <c r="I49" s="138"/>
      <c r="J49" s="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>
      <c r="A50" s="14"/>
      <c r="B50" s="14"/>
      <c r="C50" s="14"/>
      <c r="D50" s="239"/>
      <c r="E50" s="11" t="s">
        <v>37</v>
      </c>
      <c r="F50" s="13" t="s">
        <v>36</v>
      </c>
      <c r="G50" s="10">
        <f>SUM(G48+G26)</f>
        <v>399272</v>
      </c>
      <c r="H50" s="10">
        <f>SUM(H48+H26)</f>
        <v>0</v>
      </c>
      <c r="I50" s="10">
        <f>SUM(I48+I26)</f>
        <v>0</v>
      </c>
      <c r="J50" s="12" t="s">
        <v>36</v>
      </c>
      <c r="K50" s="10">
        <f>SUM(K48+K26)</f>
        <v>2406</v>
      </c>
      <c r="L50" s="10">
        <f>SUM(L48+L26)</f>
        <v>401678</v>
      </c>
      <c r="M50" s="10">
        <f>SUM(M48+M26)</f>
        <v>123596</v>
      </c>
      <c r="N50" s="10">
        <f>SUM(N48+N26)</f>
        <v>3465</v>
      </c>
      <c r="O50" s="10">
        <f>SUM(O48+O26)</f>
        <v>0</v>
      </c>
      <c r="P50" s="10">
        <f>SUM(P48+P26)</f>
        <v>5824</v>
      </c>
      <c r="Q50" s="10">
        <f>SUM(Q48+Q26)</f>
        <v>1683</v>
      </c>
      <c r="R50" s="10">
        <f>SUM(R48+R26)</f>
        <v>45338</v>
      </c>
      <c r="S50" s="10">
        <f>SUM(S48+S26)</f>
        <v>2507</v>
      </c>
      <c r="T50" s="10">
        <f>SUM(T48+T26)</f>
        <v>182413</v>
      </c>
      <c r="U50" s="10">
        <f>SUM(U48+U26)</f>
        <v>584091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ht="12.75">
      <c r="A51" s="122"/>
      <c r="B51" s="1"/>
      <c r="C51" s="1"/>
      <c r="D51" s="1"/>
      <c r="E51" s="1"/>
      <c r="F51" s="1"/>
      <c r="G51" s="1"/>
      <c r="H51" s="1"/>
      <c r="I51" s="1"/>
      <c r="J51" s="283" t="s">
        <v>383</v>
      </c>
      <c r="K51" s="123"/>
      <c r="L51" s="123"/>
      <c r="M51" s="123"/>
      <c r="N51" s="123"/>
      <c r="O51" s="125"/>
      <c r="P51" s="1"/>
      <c r="R51" s="123"/>
      <c r="S51" s="123"/>
      <c r="T51" s="123"/>
      <c r="U51" s="1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sortState xmlns:xlrd2="http://schemas.microsoft.com/office/spreadsheetml/2017/richdata2" ref="B40:U40">
    <sortCondition ref="B40"/>
  </sortState>
  <mergeCells count="1">
    <mergeCell ref="J14:K15"/>
  </mergeCells>
  <printOptions horizontalCentered="1"/>
  <pageMargins left="0.2" right="0.2" top="1" bottom="0.4" header="0.3" footer="0.3"/>
  <pageSetup paperSize="5" scale="74" fitToHeight="2" orientation="landscape" r:id="rId1"/>
  <headerFooter>
    <oddHeader>&amp;C&amp;"Times New Roman,Bold"Government of Guam
Fiscal Year 2025
3rd Qtr Agency Staffing Pattern
(CURRENT)
Date: &amp;D&amp;R&amp;"Times New Roman,Bold"[BBMR SP-1]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85"/>
  <sheetViews>
    <sheetView view="pageLayout" topLeftCell="A30" zoomScale="135" zoomScaleNormal="100" zoomScalePageLayoutView="135" workbookViewId="0">
      <selection activeCell="H52" sqref="H52"/>
    </sheetView>
  </sheetViews>
  <sheetFormatPr defaultColWidth="8.77734375" defaultRowHeight="11.25"/>
  <cols>
    <col min="1" max="1" width="2.77734375" style="9" customWidth="1"/>
    <col min="2" max="2" width="5.6640625" style="9" customWidth="1"/>
    <col min="3" max="3" width="17.21875" style="9" customWidth="1"/>
    <col min="4" max="4" width="9" style="9" customWidth="1"/>
    <col min="5" max="5" width="19.109375" style="9" customWidth="1"/>
    <col min="6" max="6" width="6.5546875" style="9" customWidth="1"/>
    <col min="7" max="7" width="9.21875" style="9" customWidth="1"/>
    <col min="8" max="8" width="7.88671875" style="9" customWidth="1"/>
    <col min="9" max="9" width="6.77734375" style="9" customWidth="1"/>
    <col min="10" max="10" width="9.5546875" style="9" customWidth="1"/>
    <col min="11" max="11" width="6.77734375" style="9" customWidth="1"/>
    <col min="12" max="12" width="7.6640625" style="9" customWidth="1"/>
    <col min="13" max="13" width="9.33203125" style="9" customWidth="1"/>
    <col min="14" max="15" width="8.6640625" style="9" customWidth="1"/>
    <col min="16" max="16" width="7.44140625" style="9" customWidth="1"/>
    <col min="17" max="17" width="6.109375" style="9" customWidth="1"/>
    <col min="18" max="18" width="7.6640625" style="9" customWidth="1"/>
    <col min="19" max="19" width="7.44140625" style="9" customWidth="1"/>
    <col min="20" max="21" width="8.77734375" style="9" customWidth="1"/>
    <col min="22" max="16384" width="8.7773437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7" t="s">
        <v>66</v>
      </c>
      <c r="E2" s="17"/>
      <c r="F2" s="17"/>
      <c r="G2" s="15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7"/>
      <c r="E3" s="17"/>
      <c r="F3" s="17"/>
      <c r="G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7" t="s">
        <v>67</v>
      </c>
      <c r="E4" s="17"/>
      <c r="F4" s="17"/>
      <c r="G4" s="1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7"/>
      <c r="E5" s="17"/>
      <c r="F5" s="17"/>
      <c r="G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7" t="s">
        <v>73</v>
      </c>
      <c r="E6" s="17"/>
      <c r="F6" s="17"/>
      <c r="G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7"/>
      <c r="E7" s="17"/>
      <c r="F7" s="17"/>
      <c r="G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17" t="s">
        <v>69</v>
      </c>
      <c r="E8" s="17"/>
      <c r="F8" s="3" t="s">
        <v>304</v>
      </c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2.75">
      <c r="A9" s="17"/>
      <c r="B9" s="3"/>
      <c r="C9" s="3"/>
      <c r="D9" s="17"/>
      <c r="E9" s="17"/>
      <c r="F9" s="3" t="s">
        <v>305</v>
      </c>
      <c r="I9" s="3"/>
      <c r="K9" s="3"/>
      <c r="L9" s="3"/>
      <c r="M9" s="5"/>
      <c r="N9" s="5"/>
      <c r="O9" s="5"/>
      <c r="P9" s="5"/>
      <c r="Q9" s="5"/>
      <c r="R9" s="5"/>
      <c r="S9" s="5"/>
      <c r="T9" s="5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3.5" thickBot="1">
      <c r="A10" s="17"/>
      <c r="B10" s="3"/>
      <c r="C10" s="3"/>
      <c r="D10" s="17"/>
      <c r="E10" s="17"/>
      <c r="F10" s="3"/>
      <c r="I10" s="3"/>
      <c r="J10" s="3"/>
      <c r="K10" s="3"/>
      <c r="L10" s="3"/>
      <c r="M10" s="5"/>
      <c r="N10" s="5"/>
      <c r="O10" s="5"/>
      <c r="P10" s="5"/>
      <c r="Q10" s="5"/>
      <c r="R10" s="5"/>
      <c r="S10" s="5"/>
      <c r="T10" s="5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9.75" customHeight="1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21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125" customFormat="1" ht="12" thickTop="1">
      <c r="A17" s="129">
        <v>1</v>
      </c>
      <c r="B17" s="135">
        <v>1020</v>
      </c>
      <c r="C17" s="51" t="s">
        <v>132</v>
      </c>
      <c r="D17" s="51" t="s">
        <v>221</v>
      </c>
      <c r="E17" s="52" t="s">
        <v>133</v>
      </c>
      <c r="F17" s="145" t="s">
        <v>352</v>
      </c>
      <c r="G17" s="262">
        <v>104510</v>
      </c>
      <c r="H17" s="262">
        <v>0</v>
      </c>
      <c r="I17" s="262">
        <v>0</v>
      </c>
      <c r="J17" s="265">
        <v>45046</v>
      </c>
      <c r="K17" s="262">
        <v>1658</v>
      </c>
      <c r="L17" s="16">
        <f t="shared" ref="L17:L23" si="0">(+G17+H17+I17+K17)</f>
        <v>106168</v>
      </c>
      <c r="M17" s="16">
        <f>ROUND((L17*0.3077),0)</f>
        <v>32668</v>
      </c>
      <c r="N17" s="16">
        <v>0</v>
      </c>
      <c r="O17" s="16">
        <v>0</v>
      </c>
      <c r="P17" s="16">
        <f t="shared" ref="P17:P23" si="1">ROUND((L17*0.0145),0)</f>
        <v>1539</v>
      </c>
      <c r="Q17" s="16">
        <v>187</v>
      </c>
      <c r="R17" s="16">
        <v>0</v>
      </c>
      <c r="S17" s="16">
        <v>342</v>
      </c>
      <c r="T17" s="16">
        <f t="shared" ref="T17:T23" si="2">+M17+N17+O17+P17+Q17+R17+S17</f>
        <v>34736</v>
      </c>
      <c r="U17" s="16">
        <f t="shared" ref="U17:U23" si="3">+L17+T17</f>
        <v>140904</v>
      </c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</row>
    <row r="18" spans="1:75" s="125" customFormat="1">
      <c r="A18" s="129">
        <f t="shared" ref="A18:A23" si="4">A17+1</f>
        <v>2</v>
      </c>
      <c r="B18" s="135">
        <v>1032</v>
      </c>
      <c r="C18" s="137" t="s">
        <v>134</v>
      </c>
      <c r="D18" s="137" t="s">
        <v>219</v>
      </c>
      <c r="E18" s="52" t="s">
        <v>135</v>
      </c>
      <c r="F18" s="52" t="s">
        <v>291</v>
      </c>
      <c r="G18" s="138">
        <v>58973</v>
      </c>
      <c r="H18" s="7">
        <v>0</v>
      </c>
      <c r="I18" s="33">
        <v>0</v>
      </c>
      <c r="J18" s="8">
        <v>45920</v>
      </c>
      <c r="K18" s="33">
        <v>156</v>
      </c>
      <c r="L18" s="15">
        <f t="shared" si="0"/>
        <v>59129</v>
      </c>
      <c r="M18" s="15">
        <f>ROUND((L18*0.3077),0)</f>
        <v>18194</v>
      </c>
      <c r="N18" s="15">
        <v>0</v>
      </c>
      <c r="O18" s="15">
        <v>0</v>
      </c>
      <c r="P18" s="15">
        <f t="shared" si="1"/>
        <v>857</v>
      </c>
      <c r="Q18" s="15">
        <v>187</v>
      </c>
      <c r="R18" s="15">
        <v>0</v>
      </c>
      <c r="S18" s="15">
        <v>0</v>
      </c>
      <c r="T18" s="15">
        <f t="shared" si="2"/>
        <v>19238</v>
      </c>
      <c r="U18" s="15">
        <f t="shared" si="3"/>
        <v>78367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</row>
    <row r="19" spans="1:75" s="125" customFormat="1">
      <c r="A19" s="129">
        <f t="shared" si="4"/>
        <v>3</v>
      </c>
      <c r="B19" s="135">
        <v>1036</v>
      </c>
      <c r="C19" s="137" t="s">
        <v>142</v>
      </c>
      <c r="D19" s="137" t="s">
        <v>218</v>
      </c>
      <c r="E19" s="52" t="s">
        <v>197</v>
      </c>
      <c r="F19" s="52" t="s">
        <v>371</v>
      </c>
      <c r="G19" s="138">
        <v>31313</v>
      </c>
      <c r="H19" s="7">
        <v>0</v>
      </c>
      <c r="I19" s="33">
        <v>0</v>
      </c>
      <c r="J19" s="8">
        <v>45966</v>
      </c>
      <c r="K19" s="33">
        <v>0</v>
      </c>
      <c r="L19" s="15">
        <f>(+G19+H19+I19+K19)</f>
        <v>31313</v>
      </c>
      <c r="M19" s="15">
        <f t="shared" ref="M19:M23" si="5">ROUND((L19*0.3077),0)</f>
        <v>9635</v>
      </c>
      <c r="N19" s="15">
        <v>495</v>
      </c>
      <c r="O19" s="15">
        <v>0</v>
      </c>
      <c r="P19" s="15">
        <f>ROUND((L19*0.0145),0)</f>
        <v>454</v>
      </c>
      <c r="Q19" s="15">
        <v>187</v>
      </c>
      <c r="R19" s="15">
        <v>4801</v>
      </c>
      <c r="S19" s="15">
        <v>342</v>
      </c>
      <c r="T19" s="15">
        <f>+M19+N19+O19+P19+Q19+R19+S19</f>
        <v>15914</v>
      </c>
      <c r="U19" s="15">
        <f>+L19+T19</f>
        <v>47227</v>
      </c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</row>
    <row r="20" spans="1:75" s="125" customFormat="1">
      <c r="A20" s="129">
        <f t="shared" si="4"/>
        <v>4</v>
      </c>
      <c r="B20" s="135">
        <v>1041</v>
      </c>
      <c r="C20" s="137" t="s">
        <v>136</v>
      </c>
      <c r="D20" s="137" t="s">
        <v>222</v>
      </c>
      <c r="E20" s="52" t="s">
        <v>137</v>
      </c>
      <c r="F20" s="51" t="s">
        <v>292</v>
      </c>
      <c r="G20" s="141">
        <v>66142</v>
      </c>
      <c r="H20" s="7">
        <v>0</v>
      </c>
      <c r="I20" s="33">
        <v>0</v>
      </c>
      <c r="J20" s="264">
        <v>45816</v>
      </c>
      <c r="K20" s="33">
        <v>699</v>
      </c>
      <c r="L20" s="15">
        <f t="shared" si="0"/>
        <v>66841</v>
      </c>
      <c r="M20" s="15">
        <f t="shared" si="5"/>
        <v>20567</v>
      </c>
      <c r="N20" s="15">
        <v>0</v>
      </c>
      <c r="O20" s="15">
        <v>0</v>
      </c>
      <c r="P20" s="15">
        <f t="shared" si="1"/>
        <v>969</v>
      </c>
      <c r="Q20" s="15">
        <v>187</v>
      </c>
      <c r="R20" s="15">
        <v>4801</v>
      </c>
      <c r="S20" s="15">
        <v>342</v>
      </c>
      <c r="T20" s="15">
        <f t="shared" si="2"/>
        <v>26866</v>
      </c>
      <c r="U20" s="15">
        <f t="shared" si="3"/>
        <v>93707</v>
      </c>
      <c r="V20" s="1"/>
      <c r="W20" s="1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</row>
    <row r="21" spans="1:75" s="125" customFormat="1">
      <c r="A21" s="129">
        <f t="shared" si="4"/>
        <v>5</v>
      </c>
      <c r="B21" s="135">
        <v>1042</v>
      </c>
      <c r="C21" s="137" t="s">
        <v>87</v>
      </c>
      <c r="D21" s="137" t="s">
        <v>220</v>
      </c>
      <c r="E21" s="52" t="s">
        <v>138</v>
      </c>
      <c r="F21" s="52" t="s">
        <v>291</v>
      </c>
      <c r="G21" s="138">
        <v>58973</v>
      </c>
      <c r="H21" s="7">
        <v>0</v>
      </c>
      <c r="I21" s="33">
        <v>0</v>
      </c>
      <c r="J21" s="8">
        <v>45960</v>
      </c>
      <c r="K21" s="33">
        <v>0</v>
      </c>
      <c r="L21" s="15">
        <f t="shared" si="0"/>
        <v>58973</v>
      </c>
      <c r="M21" s="15">
        <f t="shared" si="5"/>
        <v>18146</v>
      </c>
      <c r="N21" s="15">
        <v>0</v>
      </c>
      <c r="O21" s="15">
        <v>0</v>
      </c>
      <c r="P21" s="15">
        <f t="shared" si="1"/>
        <v>855</v>
      </c>
      <c r="Q21" s="15">
        <v>187</v>
      </c>
      <c r="R21" s="15">
        <v>4801</v>
      </c>
      <c r="S21" s="15">
        <v>342</v>
      </c>
      <c r="T21" s="15">
        <f t="shared" si="2"/>
        <v>24331</v>
      </c>
      <c r="U21" s="15">
        <f t="shared" si="3"/>
        <v>83304</v>
      </c>
      <c r="V21" s="1"/>
      <c r="W21" s="1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</row>
    <row r="22" spans="1:75" s="125" customFormat="1">
      <c r="A22" s="129">
        <f t="shared" si="4"/>
        <v>6</v>
      </c>
      <c r="B22" s="135">
        <v>1044</v>
      </c>
      <c r="C22" s="137" t="s">
        <v>134</v>
      </c>
      <c r="D22" s="137" t="s">
        <v>217</v>
      </c>
      <c r="E22" s="52" t="s">
        <v>139</v>
      </c>
      <c r="F22" s="52" t="s">
        <v>370</v>
      </c>
      <c r="G22" s="138">
        <v>42388</v>
      </c>
      <c r="H22" s="7">
        <v>0</v>
      </c>
      <c r="I22" s="33">
        <v>0</v>
      </c>
      <c r="J22" s="8">
        <v>45942</v>
      </c>
      <c r="K22" s="33">
        <v>0</v>
      </c>
      <c r="L22" s="15">
        <f t="shared" si="0"/>
        <v>42388</v>
      </c>
      <c r="M22" s="15">
        <f t="shared" si="5"/>
        <v>13043</v>
      </c>
      <c r="N22" s="15">
        <v>495</v>
      </c>
      <c r="O22" s="15">
        <v>0</v>
      </c>
      <c r="P22" s="15">
        <f t="shared" si="1"/>
        <v>615</v>
      </c>
      <c r="Q22" s="15">
        <v>187</v>
      </c>
      <c r="R22" s="15">
        <v>0</v>
      </c>
      <c r="S22" s="15">
        <v>0</v>
      </c>
      <c r="T22" s="15">
        <f t="shared" si="2"/>
        <v>14340</v>
      </c>
      <c r="U22" s="15">
        <f t="shared" si="3"/>
        <v>56728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</row>
    <row r="23" spans="1:75" s="125" customFormat="1">
      <c r="A23" s="129">
        <f t="shared" si="4"/>
        <v>7</v>
      </c>
      <c r="B23" s="135">
        <v>1054</v>
      </c>
      <c r="C23" s="137" t="s">
        <v>134</v>
      </c>
      <c r="D23" s="137" t="s">
        <v>216</v>
      </c>
      <c r="E23" s="52" t="s">
        <v>141</v>
      </c>
      <c r="F23" s="52" t="s">
        <v>289</v>
      </c>
      <c r="G23" s="138">
        <v>50446</v>
      </c>
      <c r="H23" s="7">
        <v>0</v>
      </c>
      <c r="I23" s="33">
        <v>0</v>
      </c>
      <c r="J23" s="264">
        <v>45668</v>
      </c>
      <c r="K23" s="33">
        <v>1201</v>
      </c>
      <c r="L23" s="15">
        <f t="shared" si="0"/>
        <v>51647</v>
      </c>
      <c r="M23" s="15">
        <f t="shared" si="5"/>
        <v>15892</v>
      </c>
      <c r="N23" s="15">
        <v>0</v>
      </c>
      <c r="O23" s="15">
        <v>0</v>
      </c>
      <c r="P23" s="15">
        <f t="shared" si="1"/>
        <v>749</v>
      </c>
      <c r="Q23" s="15">
        <v>187</v>
      </c>
      <c r="R23" s="15">
        <v>0</v>
      </c>
      <c r="S23" s="15">
        <v>0</v>
      </c>
      <c r="T23" s="15">
        <f t="shared" si="2"/>
        <v>16828</v>
      </c>
      <c r="U23" s="15">
        <f t="shared" si="3"/>
        <v>68475</v>
      </c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</row>
    <row r="24" spans="1:75" s="125" customFormat="1">
      <c r="A24" s="129">
        <f>A23+1</f>
        <v>8</v>
      </c>
      <c r="B24" s="135">
        <v>1059</v>
      </c>
      <c r="C24" s="137" t="s">
        <v>142</v>
      </c>
      <c r="D24" s="137" t="s">
        <v>234</v>
      </c>
      <c r="E24" s="52" t="s">
        <v>223</v>
      </c>
      <c r="F24" s="52" t="s">
        <v>181</v>
      </c>
      <c r="G24" s="138">
        <v>30169</v>
      </c>
      <c r="H24" s="7">
        <v>0</v>
      </c>
      <c r="I24" s="33">
        <v>0</v>
      </c>
      <c r="J24" s="264">
        <v>45820</v>
      </c>
      <c r="K24" s="33">
        <v>381</v>
      </c>
      <c r="L24" s="15">
        <f>(+G24+H24+I24+K24)</f>
        <v>30550</v>
      </c>
      <c r="M24" s="15">
        <f>ROUND((L24*0.3077),0)</f>
        <v>9400</v>
      </c>
      <c r="N24" s="15">
        <v>495</v>
      </c>
      <c r="O24" s="15">
        <v>0</v>
      </c>
      <c r="P24" s="15">
        <f>ROUND((L24*0.0145),0)</f>
        <v>443</v>
      </c>
      <c r="Q24" s="15">
        <v>187</v>
      </c>
      <c r="R24" s="15">
        <v>4801</v>
      </c>
      <c r="S24" s="15">
        <v>342</v>
      </c>
      <c r="T24" s="15">
        <f>+M24+N24+O24+P24+Q24+R24+S24</f>
        <v>15668</v>
      </c>
      <c r="U24" s="15">
        <f>+L24+T24</f>
        <v>46218</v>
      </c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</row>
    <row r="25" spans="1:75" s="125" customFormat="1">
      <c r="A25" s="129"/>
      <c r="B25" s="161" t="s">
        <v>36</v>
      </c>
      <c r="C25" s="162" t="s">
        <v>36</v>
      </c>
      <c r="D25" s="163"/>
      <c r="E25" s="163" t="s">
        <v>12</v>
      </c>
      <c r="F25" s="162" t="s">
        <v>36</v>
      </c>
      <c r="G25" s="164">
        <f ca="1">SUM(G17:G29)</f>
        <v>509056</v>
      </c>
      <c r="H25" s="164">
        <f ca="1">SUM(H17:H29)</f>
        <v>0</v>
      </c>
      <c r="I25" s="164">
        <f ca="1">SUM(I17:I29)</f>
        <v>0</v>
      </c>
      <c r="J25" s="167" t="s">
        <v>36</v>
      </c>
      <c r="K25" s="164">
        <f>SUM(K17:K24)</f>
        <v>4095</v>
      </c>
      <c r="L25" s="164">
        <f>SUM(L17:L24)</f>
        <v>447009</v>
      </c>
      <c r="M25" s="164">
        <f t="shared" ref="M25:T25" si="6">SUM(M17:M24)</f>
        <v>137545</v>
      </c>
      <c r="N25" s="164">
        <f t="shared" si="6"/>
        <v>1485</v>
      </c>
      <c r="O25" s="164">
        <f t="shared" si="6"/>
        <v>0</v>
      </c>
      <c r="P25" s="164">
        <f t="shared" si="6"/>
        <v>6481</v>
      </c>
      <c r="Q25" s="164">
        <f t="shared" si="6"/>
        <v>1496</v>
      </c>
      <c r="R25" s="164">
        <f t="shared" si="6"/>
        <v>19204</v>
      </c>
      <c r="S25" s="164">
        <f t="shared" si="6"/>
        <v>1710</v>
      </c>
      <c r="T25" s="164">
        <f t="shared" si="6"/>
        <v>167921</v>
      </c>
      <c r="U25" s="164">
        <f>SUM(U17:U24)</f>
        <v>614930</v>
      </c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</row>
    <row r="26" spans="1:75" s="125" customFormat="1" ht="11.1" customHeight="1">
      <c r="A26" s="129"/>
      <c r="B26" s="135"/>
      <c r="C26" s="137"/>
      <c r="D26" s="137"/>
      <c r="E26" s="52"/>
      <c r="F26" s="52"/>
      <c r="G26" s="138"/>
      <c r="H26" s="7"/>
      <c r="I26" s="33"/>
      <c r="J26" s="8"/>
      <c r="K26" s="3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</row>
    <row r="27" spans="1:75" s="125" customFormat="1" ht="11.1" customHeight="1">
      <c r="A27" s="129"/>
      <c r="B27" s="135"/>
      <c r="C27" s="52"/>
      <c r="D27" s="51"/>
      <c r="E27" s="170" t="s">
        <v>88</v>
      </c>
      <c r="F27" s="52"/>
      <c r="G27" s="138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</row>
    <row r="28" spans="1:75" s="125" customFormat="1">
      <c r="A28" s="129">
        <v>1</v>
      </c>
      <c r="B28" s="171">
        <v>1029</v>
      </c>
      <c r="C28" s="187" t="s">
        <v>142</v>
      </c>
      <c r="D28" s="187"/>
      <c r="E28" s="172" t="s">
        <v>143</v>
      </c>
      <c r="F28" s="172" t="s">
        <v>181</v>
      </c>
      <c r="G28" s="173">
        <v>30169</v>
      </c>
      <c r="H28" s="174">
        <v>0</v>
      </c>
      <c r="I28" s="175">
        <v>0</v>
      </c>
      <c r="J28" s="176"/>
      <c r="K28" s="175">
        <v>0</v>
      </c>
      <c r="L28" s="177">
        <f t="shared" ref="L28" si="7">(+G28+H28+I28+K28)</f>
        <v>30169</v>
      </c>
      <c r="M28" s="177">
        <f t="shared" ref="M28:M43" si="8">ROUND((L28*0.3077),0)</f>
        <v>9283</v>
      </c>
      <c r="N28" s="177">
        <v>495</v>
      </c>
      <c r="O28" s="177">
        <v>0</v>
      </c>
      <c r="P28" s="177">
        <f t="shared" ref="P28" si="9">ROUND((L28*0.0145),0)</f>
        <v>437</v>
      </c>
      <c r="Q28" s="177">
        <v>187</v>
      </c>
      <c r="R28" s="177">
        <v>8310</v>
      </c>
      <c r="S28" s="177">
        <v>486</v>
      </c>
      <c r="T28" s="177">
        <f t="shared" ref="T28" si="10">+M28+N28+O28+P28+Q28+R28+S28</f>
        <v>19198</v>
      </c>
      <c r="U28" s="177">
        <f t="shared" ref="U28" si="11">+L28+T28</f>
        <v>49367</v>
      </c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</row>
    <row r="29" spans="1:75" s="125" customFormat="1">
      <c r="A29" s="129">
        <f t="shared" ref="A29:A43" si="12">A28+1</f>
        <v>2</v>
      </c>
      <c r="B29" s="268">
        <v>1066</v>
      </c>
      <c r="C29" s="187" t="s">
        <v>136</v>
      </c>
      <c r="D29" s="269"/>
      <c r="E29" s="270" t="s">
        <v>375</v>
      </c>
      <c r="F29" s="270" t="s">
        <v>348</v>
      </c>
      <c r="G29" s="267">
        <f>64108-58973</f>
        <v>5135</v>
      </c>
      <c r="H29" s="174">
        <v>0</v>
      </c>
      <c r="I29" s="175">
        <v>0</v>
      </c>
      <c r="J29" s="176"/>
      <c r="K29" s="175">
        <v>0</v>
      </c>
      <c r="L29" s="177">
        <f>(+G29+H29+I29+K29)</f>
        <v>5135</v>
      </c>
      <c r="M29" s="177">
        <f>ROUND((L29*0.3077),0)</f>
        <v>1580</v>
      </c>
      <c r="N29" s="177">
        <v>0</v>
      </c>
      <c r="O29" s="177">
        <v>0</v>
      </c>
      <c r="P29" s="177">
        <f>ROUND((L29*0.0145),0)</f>
        <v>74</v>
      </c>
      <c r="Q29" s="177">
        <v>0</v>
      </c>
      <c r="R29" s="177">
        <v>0</v>
      </c>
      <c r="S29" s="177">
        <v>0</v>
      </c>
      <c r="T29" s="177">
        <f>+M29+N29+O29+P29+Q29+R29+S29</f>
        <v>1654</v>
      </c>
      <c r="U29" s="177">
        <f>+L29+T29</f>
        <v>6789</v>
      </c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</row>
    <row r="30" spans="1:75" s="125" customFormat="1">
      <c r="A30" s="129">
        <f t="shared" si="12"/>
        <v>3</v>
      </c>
      <c r="B30" s="155">
        <v>1021</v>
      </c>
      <c r="C30" s="137" t="s">
        <v>153</v>
      </c>
      <c r="D30" s="137"/>
      <c r="E30" s="52" t="s">
        <v>103</v>
      </c>
      <c r="F30" s="52" t="s">
        <v>151</v>
      </c>
      <c r="G30" s="141">
        <v>0</v>
      </c>
      <c r="H30" s="7">
        <v>0</v>
      </c>
      <c r="I30" s="33">
        <v>0</v>
      </c>
      <c r="J30" s="8"/>
      <c r="K30" s="33">
        <v>0</v>
      </c>
      <c r="L30" s="15">
        <f t="shared" ref="L30:L33" si="13">(+G30+H30+I30+K30)</f>
        <v>0</v>
      </c>
      <c r="M30" s="15">
        <f t="shared" si="8"/>
        <v>0</v>
      </c>
      <c r="N30" s="15">
        <v>0</v>
      </c>
      <c r="O30" s="15">
        <v>0</v>
      </c>
      <c r="P30" s="15">
        <f t="shared" ref="P30:P33" si="14">ROUND((L30*0.0145),0)</f>
        <v>0</v>
      </c>
      <c r="Q30" s="15">
        <v>0</v>
      </c>
      <c r="R30" s="15">
        <v>0</v>
      </c>
      <c r="S30" s="15">
        <v>0</v>
      </c>
      <c r="T30" s="15">
        <f t="shared" ref="T30:T33" si="15">+M30+N30+O30+P30+Q30+R30+S30</f>
        <v>0</v>
      </c>
      <c r="U30" s="15">
        <f t="shared" ref="U30:U33" si="16">+L30+T30</f>
        <v>0</v>
      </c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</row>
    <row r="31" spans="1:75" s="125" customFormat="1">
      <c r="A31" s="129">
        <f t="shared" si="12"/>
        <v>4</v>
      </c>
      <c r="B31" s="235">
        <v>1026</v>
      </c>
      <c r="C31" s="52" t="s">
        <v>134</v>
      </c>
      <c r="D31" s="52"/>
      <c r="E31" s="52" t="s">
        <v>103</v>
      </c>
      <c r="F31" s="52" t="s">
        <v>140</v>
      </c>
      <c r="G31" s="138">
        <v>0</v>
      </c>
      <c r="H31" s="7">
        <v>0</v>
      </c>
      <c r="I31" s="33">
        <v>0</v>
      </c>
      <c r="J31" s="8"/>
      <c r="K31" s="33">
        <v>0</v>
      </c>
      <c r="L31" s="15">
        <f t="shared" si="13"/>
        <v>0</v>
      </c>
      <c r="M31" s="15">
        <f t="shared" si="8"/>
        <v>0</v>
      </c>
      <c r="N31" s="15">
        <v>0</v>
      </c>
      <c r="O31" s="15">
        <v>0</v>
      </c>
      <c r="P31" s="15">
        <f t="shared" si="14"/>
        <v>0</v>
      </c>
      <c r="Q31" s="15">
        <v>0</v>
      </c>
      <c r="R31" s="15">
        <v>0</v>
      </c>
      <c r="S31" s="15">
        <v>0</v>
      </c>
      <c r="T31" s="15">
        <f t="shared" si="15"/>
        <v>0</v>
      </c>
      <c r="U31" s="15">
        <f t="shared" si="16"/>
        <v>0</v>
      </c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</row>
    <row r="32" spans="1:75" s="125" customFormat="1">
      <c r="A32" s="129">
        <f t="shared" si="12"/>
        <v>5</v>
      </c>
      <c r="B32" s="235">
        <v>1027</v>
      </c>
      <c r="C32" s="137" t="s">
        <v>146</v>
      </c>
      <c r="D32" s="142"/>
      <c r="E32" s="51" t="s">
        <v>196</v>
      </c>
      <c r="F32" s="51" t="s">
        <v>147</v>
      </c>
      <c r="G32" s="138">
        <v>0</v>
      </c>
      <c r="H32" s="7">
        <v>0</v>
      </c>
      <c r="I32" s="33">
        <v>0</v>
      </c>
      <c r="J32" s="8"/>
      <c r="K32" s="33">
        <v>0</v>
      </c>
      <c r="L32" s="15">
        <f t="shared" si="13"/>
        <v>0</v>
      </c>
      <c r="M32" s="15">
        <f t="shared" si="8"/>
        <v>0</v>
      </c>
      <c r="N32" s="15">
        <v>0</v>
      </c>
      <c r="O32" s="15">
        <v>0</v>
      </c>
      <c r="P32" s="15">
        <f t="shared" si="14"/>
        <v>0</v>
      </c>
      <c r="Q32" s="15">
        <v>0</v>
      </c>
      <c r="R32" s="15">
        <v>0</v>
      </c>
      <c r="S32" s="15">
        <v>0</v>
      </c>
      <c r="T32" s="15">
        <f t="shared" si="15"/>
        <v>0</v>
      </c>
      <c r="U32" s="15">
        <f t="shared" si="16"/>
        <v>0</v>
      </c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</row>
    <row r="33" spans="1:75" s="125" customFormat="1">
      <c r="A33" s="129">
        <f t="shared" si="12"/>
        <v>6</v>
      </c>
      <c r="B33" s="235">
        <v>1028</v>
      </c>
      <c r="C33" s="137" t="s">
        <v>134</v>
      </c>
      <c r="D33" s="137"/>
      <c r="E33" s="52" t="s">
        <v>195</v>
      </c>
      <c r="F33" s="52" t="s">
        <v>140</v>
      </c>
      <c r="G33" s="138">
        <v>0</v>
      </c>
      <c r="H33" s="7">
        <v>0</v>
      </c>
      <c r="I33" s="33">
        <v>0</v>
      </c>
      <c r="J33" s="8"/>
      <c r="K33" s="33">
        <v>0</v>
      </c>
      <c r="L33" s="15">
        <f t="shared" si="13"/>
        <v>0</v>
      </c>
      <c r="M33" s="15">
        <f t="shared" si="8"/>
        <v>0</v>
      </c>
      <c r="N33" s="15">
        <v>0</v>
      </c>
      <c r="O33" s="15">
        <v>0</v>
      </c>
      <c r="P33" s="15">
        <f t="shared" si="14"/>
        <v>0</v>
      </c>
      <c r="Q33" s="15">
        <v>0</v>
      </c>
      <c r="R33" s="15">
        <v>0</v>
      </c>
      <c r="S33" s="15">
        <v>0</v>
      </c>
      <c r="T33" s="15">
        <f t="shared" si="15"/>
        <v>0</v>
      </c>
      <c r="U33" s="15">
        <f t="shared" si="16"/>
        <v>0</v>
      </c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</row>
    <row r="34" spans="1:75" s="125" customFormat="1">
      <c r="A34" s="129">
        <f t="shared" si="12"/>
        <v>7</v>
      </c>
      <c r="B34" s="227">
        <v>1030</v>
      </c>
      <c r="C34" s="137" t="s">
        <v>146</v>
      </c>
      <c r="D34" s="137"/>
      <c r="E34" s="52" t="s">
        <v>358</v>
      </c>
      <c r="F34" s="52" t="s">
        <v>147</v>
      </c>
      <c r="G34" s="138">
        <v>0</v>
      </c>
      <c r="H34" s="7">
        <v>0</v>
      </c>
      <c r="I34" s="33">
        <v>0</v>
      </c>
      <c r="J34" s="8"/>
      <c r="K34" s="33">
        <v>0</v>
      </c>
      <c r="L34" s="15">
        <f t="shared" ref="L34:L43" si="17">(+G34+H34+I34+K34)</f>
        <v>0</v>
      </c>
      <c r="M34" s="15">
        <f t="shared" si="8"/>
        <v>0</v>
      </c>
      <c r="N34" s="15">
        <v>0</v>
      </c>
      <c r="O34" s="15">
        <v>0</v>
      </c>
      <c r="P34" s="15">
        <f t="shared" ref="P34:P43" si="18">ROUND((L34*0.0145),0)</f>
        <v>0</v>
      </c>
      <c r="Q34" s="15">
        <v>0</v>
      </c>
      <c r="R34" s="15">
        <v>0</v>
      </c>
      <c r="S34" s="15">
        <v>0</v>
      </c>
      <c r="T34" s="15">
        <f t="shared" ref="T34:T43" si="19">+M34+N34+O34+P34+Q34+R34+S34</f>
        <v>0</v>
      </c>
      <c r="U34" s="15">
        <f t="shared" ref="U34:U43" si="20">+L34+T34</f>
        <v>0</v>
      </c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</row>
    <row r="35" spans="1:75" s="125" customFormat="1">
      <c r="A35" s="129">
        <f t="shared" si="12"/>
        <v>8</v>
      </c>
      <c r="B35" s="155">
        <v>1035</v>
      </c>
      <c r="C35" s="137" t="s">
        <v>144</v>
      </c>
      <c r="D35" s="137"/>
      <c r="E35" s="52" t="s">
        <v>103</v>
      </c>
      <c r="F35" s="52" t="s">
        <v>145</v>
      </c>
      <c r="G35" s="138">
        <v>0</v>
      </c>
      <c r="H35" s="7">
        <v>0</v>
      </c>
      <c r="I35" s="33">
        <v>0</v>
      </c>
      <c r="J35" s="8"/>
      <c r="K35" s="33">
        <v>0</v>
      </c>
      <c r="L35" s="15">
        <f t="shared" si="17"/>
        <v>0</v>
      </c>
      <c r="M35" s="15">
        <f t="shared" si="8"/>
        <v>0</v>
      </c>
      <c r="N35" s="15">
        <v>0</v>
      </c>
      <c r="O35" s="15">
        <v>0</v>
      </c>
      <c r="P35" s="15">
        <f t="shared" si="18"/>
        <v>0</v>
      </c>
      <c r="Q35" s="15">
        <v>0</v>
      </c>
      <c r="R35" s="15">
        <v>0</v>
      </c>
      <c r="S35" s="15">
        <v>0</v>
      </c>
      <c r="T35" s="15">
        <f t="shared" si="19"/>
        <v>0</v>
      </c>
      <c r="U35" s="15">
        <f t="shared" si="20"/>
        <v>0</v>
      </c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</row>
    <row r="36" spans="1:75" s="125" customFormat="1">
      <c r="A36" s="129">
        <f t="shared" si="12"/>
        <v>9</v>
      </c>
      <c r="B36" s="155">
        <v>1037</v>
      </c>
      <c r="C36" s="137" t="s">
        <v>148</v>
      </c>
      <c r="D36" s="137"/>
      <c r="E36" s="52" t="s">
        <v>149</v>
      </c>
      <c r="F36" s="52" t="s">
        <v>90</v>
      </c>
      <c r="G36" s="138">
        <v>0</v>
      </c>
      <c r="H36" s="7">
        <v>0</v>
      </c>
      <c r="I36" s="33">
        <v>0</v>
      </c>
      <c r="J36" s="8"/>
      <c r="K36" s="33">
        <v>0</v>
      </c>
      <c r="L36" s="15">
        <f t="shared" si="17"/>
        <v>0</v>
      </c>
      <c r="M36" s="15">
        <f t="shared" si="8"/>
        <v>0</v>
      </c>
      <c r="N36" s="15">
        <v>0</v>
      </c>
      <c r="O36" s="15">
        <v>0</v>
      </c>
      <c r="P36" s="15">
        <f t="shared" si="18"/>
        <v>0</v>
      </c>
      <c r="Q36" s="15">
        <v>0</v>
      </c>
      <c r="R36" s="15">
        <v>0</v>
      </c>
      <c r="S36" s="15">
        <v>0</v>
      </c>
      <c r="T36" s="15">
        <f t="shared" si="19"/>
        <v>0</v>
      </c>
      <c r="U36" s="15">
        <f t="shared" si="20"/>
        <v>0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</row>
    <row r="37" spans="1:75" s="125" customFormat="1">
      <c r="A37" s="129">
        <f t="shared" si="12"/>
        <v>10</v>
      </c>
      <c r="B37" s="155">
        <v>1038</v>
      </c>
      <c r="C37" s="137" t="s">
        <v>148</v>
      </c>
      <c r="D37" s="137"/>
      <c r="E37" s="52" t="s">
        <v>199</v>
      </c>
      <c r="F37" s="52" t="s">
        <v>90</v>
      </c>
      <c r="G37" s="138">
        <v>0</v>
      </c>
      <c r="H37" s="7">
        <v>0</v>
      </c>
      <c r="I37" s="33">
        <v>0</v>
      </c>
      <c r="J37" s="8"/>
      <c r="K37" s="33">
        <v>0</v>
      </c>
      <c r="L37" s="15">
        <f t="shared" si="17"/>
        <v>0</v>
      </c>
      <c r="M37" s="15">
        <f t="shared" si="8"/>
        <v>0</v>
      </c>
      <c r="N37" s="15">
        <v>0</v>
      </c>
      <c r="O37" s="15">
        <v>0</v>
      </c>
      <c r="P37" s="15">
        <f t="shared" si="18"/>
        <v>0</v>
      </c>
      <c r="Q37" s="15">
        <v>0</v>
      </c>
      <c r="R37" s="15">
        <v>0</v>
      </c>
      <c r="S37" s="15">
        <v>0</v>
      </c>
      <c r="T37" s="15">
        <f t="shared" si="19"/>
        <v>0</v>
      </c>
      <c r="U37" s="15">
        <f t="shared" si="20"/>
        <v>0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</row>
    <row r="38" spans="1:75" s="125" customFormat="1">
      <c r="A38" s="129">
        <f t="shared" si="12"/>
        <v>11</v>
      </c>
      <c r="B38" s="155">
        <v>1043</v>
      </c>
      <c r="C38" s="137" t="s">
        <v>146</v>
      </c>
      <c r="D38" s="137"/>
      <c r="E38" s="52" t="s">
        <v>203</v>
      </c>
      <c r="F38" s="52" t="s">
        <v>147</v>
      </c>
      <c r="G38" s="138">
        <v>0</v>
      </c>
      <c r="H38" s="7">
        <v>0</v>
      </c>
      <c r="I38" s="33">
        <v>0</v>
      </c>
      <c r="J38" s="8"/>
      <c r="K38" s="33">
        <v>0</v>
      </c>
      <c r="L38" s="15">
        <f t="shared" si="17"/>
        <v>0</v>
      </c>
      <c r="M38" s="15">
        <f t="shared" si="8"/>
        <v>0</v>
      </c>
      <c r="N38" s="15">
        <v>0</v>
      </c>
      <c r="O38" s="15">
        <v>0</v>
      </c>
      <c r="P38" s="15">
        <f t="shared" si="18"/>
        <v>0</v>
      </c>
      <c r="Q38" s="15">
        <v>0</v>
      </c>
      <c r="R38" s="15">
        <v>0</v>
      </c>
      <c r="S38" s="15">
        <v>0</v>
      </c>
      <c r="T38" s="15">
        <f t="shared" si="19"/>
        <v>0</v>
      </c>
      <c r="U38" s="15">
        <f t="shared" si="20"/>
        <v>0</v>
      </c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</row>
    <row r="39" spans="1:75" s="125" customFormat="1">
      <c r="A39" s="129">
        <f t="shared" si="12"/>
        <v>12</v>
      </c>
      <c r="B39" s="135">
        <v>1045</v>
      </c>
      <c r="C39" s="137" t="s">
        <v>134</v>
      </c>
      <c r="D39" s="137"/>
      <c r="E39" s="52" t="s">
        <v>150</v>
      </c>
      <c r="F39" s="52" t="s">
        <v>140</v>
      </c>
      <c r="G39" s="138">
        <v>0</v>
      </c>
      <c r="H39" s="7">
        <v>0</v>
      </c>
      <c r="I39" s="33">
        <v>0</v>
      </c>
      <c r="J39" s="8"/>
      <c r="K39" s="33">
        <v>0</v>
      </c>
      <c r="L39" s="15">
        <f t="shared" si="17"/>
        <v>0</v>
      </c>
      <c r="M39" s="15">
        <f t="shared" si="8"/>
        <v>0</v>
      </c>
      <c r="N39" s="15">
        <v>0</v>
      </c>
      <c r="O39" s="15">
        <v>0</v>
      </c>
      <c r="P39" s="15">
        <f t="shared" si="18"/>
        <v>0</v>
      </c>
      <c r="Q39" s="15">
        <v>0</v>
      </c>
      <c r="R39" s="15">
        <v>0</v>
      </c>
      <c r="S39" s="15">
        <v>0</v>
      </c>
      <c r="T39" s="15">
        <f t="shared" si="19"/>
        <v>0</v>
      </c>
      <c r="U39" s="15">
        <f t="shared" si="20"/>
        <v>0</v>
      </c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</row>
    <row r="40" spans="1:75" s="125" customFormat="1">
      <c r="A40" s="129">
        <f t="shared" si="12"/>
        <v>13</v>
      </c>
      <c r="B40" s="135">
        <v>1055</v>
      </c>
      <c r="C40" s="137" t="s">
        <v>180</v>
      </c>
      <c r="D40" s="137"/>
      <c r="E40" s="52" t="s">
        <v>103</v>
      </c>
      <c r="F40" s="52" t="s">
        <v>151</v>
      </c>
      <c r="G40" s="138">
        <v>0</v>
      </c>
      <c r="H40" s="7">
        <v>0</v>
      </c>
      <c r="I40" s="33">
        <v>0</v>
      </c>
      <c r="J40" s="8"/>
      <c r="K40" s="33">
        <v>0</v>
      </c>
      <c r="L40" s="15">
        <f t="shared" si="17"/>
        <v>0</v>
      </c>
      <c r="M40" s="15">
        <f t="shared" si="8"/>
        <v>0</v>
      </c>
      <c r="N40" s="15">
        <v>0</v>
      </c>
      <c r="O40" s="15">
        <v>0</v>
      </c>
      <c r="P40" s="15">
        <f t="shared" si="18"/>
        <v>0</v>
      </c>
      <c r="Q40" s="15">
        <v>0</v>
      </c>
      <c r="R40" s="15">
        <v>0</v>
      </c>
      <c r="S40" s="15">
        <v>0</v>
      </c>
      <c r="T40" s="15">
        <f t="shared" si="19"/>
        <v>0</v>
      </c>
      <c r="U40" s="15">
        <f t="shared" si="20"/>
        <v>0</v>
      </c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</row>
    <row r="41" spans="1:75" s="125" customFormat="1">
      <c r="A41" s="129">
        <f t="shared" si="12"/>
        <v>14</v>
      </c>
      <c r="B41" s="135">
        <v>1067</v>
      </c>
      <c r="C41" s="137" t="s">
        <v>136</v>
      </c>
      <c r="D41" s="137"/>
      <c r="E41" s="52" t="s">
        <v>103</v>
      </c>
      <c r="F41" s="52" t="s">
        <v>114</v>
      </c>
      <c r="G41" s="138">
        <v>0</v>
      </c>
      <c r="H41" s="7">
        <v>0</v>
      </c>
      <c r="I41" s="33">
        <v>0</v>
      </c>
      <c r="J41" s="8"/>
      <c r="K41" s="33">
        <v>0</v>
      </c>
      <c r="L41" s="15">
        <f t="shared" si="17"/>
        <v>0</v>
      </c>
      <c r="M41" s="15">
        <f t="shared" si="8"/>
        <v>0</v>
      </c>
      <c r="N41" s="15">
        <v>0</v>
      </c>
      <c r="O41" s="15">
        <v>0</v>
      </c>
      <c r="P41" s="15">
        <f t="shared" si="18"/>
        <v>0</v>
      </c>
      <c r="Q41" s="15">
        <v>0</v>
      </c>
      <c r="R41" s="15">
        <v>0</v>
      </c>
      <c r="S41" s="15">
        <v>0</v>
      </c>
      <c r="T41" s="15">
        <f t="shared" si="19"/>
        <v>0</v>
      </c>
      <c r="U41" s="15">
        <f t="shared" si="20"/>
        <v>0</v>
      </c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</row>
    <row r="42" spans="1:75" s="125" customFormat="1">
      <c r="A42" s="129">
        <f t="shared" si="12"/>
        <v>15</v>
      </c>
      <c r="B42" s="135">
        <v>1073</v>
      </c>
      <c r="C42" s="52" t="s">
        <v>152</v>
      </c>
      <c r="D42" s="52"/>
      <c r="E42" s="52" t="s">
        <v>103</v>
      </c>
      <c r="F42" s="52" t="s">
        <v>140</v>
      </c>
      <c r="G42" s="138">
        <v>0</v>
      </c>
      <c r="H42" s="7">
        <v>0</v>
      </c>
      <c r="I42" s="33">
        <v>0</v>
      </c>
      <c r="J42" s="8"/>
      <c r="K42" s="33">
        <v>0</v>
      </c>
      <c r="L42" s="15">
        <f t="shared" si="17"/>
        <v>0</v>
      </c>
      <c r="M42" s="15">
        <f t="shared" si="8"/>
        <v>0</v>
      </c>
      <c r="N42" s="15">
        <v>0</v>
      </c>
      <c r="O42" s="15">
        <v>0</v>
      </c>
      <c r="P42" s="15">
        <f t="shared" si="18"/>
        <v>0</v>
      </c>
      <c r="Q42" s="15">
        <v>0</v>
      </c>
      <c r="R42" s="15">
        <v>0</v>
      </c>
      <c r="S42" s="15">
        <v>0</v>
      </c>
      <c r="T42" s="15">
        <f t="shared" si="19"/>
        <v>0</v>
      </c>
      <c r="U42" s="15">
        <f t="shared" si="20"/>
        <v>0</v>
      </c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</row>
    <row r="43" spans="1:75" s="125" customFormat="1">
      <c r="A43" s="129">
        <f t="shared" si="12"/>
        <v>16</v>
      </c>
      <c r="B43" s="235">
        <v>1079</v>
      </c>
      <c r="C43" s="137" t="s">
        <v>146</v>
      </c>
      <c r="D43" s="137"/>
      <c r="E43" s="52" t="s">
        <v>198</v>
      </c>
      <c r="F43" s="52" t="s">
        <v>147</v>
      </c>
      <c r="G43" s="138">
        <v>0</v>
      </c>
      <c r="H43" s="7">
        <v>0</v>
      </c>
      <c r="I43" s="33">
        <v>0</v>
      </c>
      <c r="J43" s="8"/>
      <c r="K43" s="33">
        <v>0</v>
      </c>
      <c r="L43" s="15">
        <f t="shared" si="17"/>
        <v>0</v>
      </c>
      <c r="M43" s="15">
        <f t="shared" si="8"/>
        <v>0</v>
      </c>
      <c r="N43" s="15">
        <v>0</v>
      </c>
      <c r="O43" s="15">
        <v>0</v>
      </c>
      <c r="P43" s="15">
        <f t="shared" si="18"/>
        <v>0</v>
      </c>
      <c r="Q43" s="15">
        <v>0</v>
      </c>
      <c r="R43" s="15">
        <v>0</v>
      </c>
      <c r="S43" s="15">
        <v>0</v>
      </c>
      <c r="T43" s="15">
        <f t="shared" si="19"/>
        <v>0</v>
      </c>
      <c r="U43" s="15">
        <f t="shared" si="20"/>
        <v>0</v>
      </c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</row>
    <row r="44" spans="1:75" s="125" customFormat="1">
      <c r="A44" s="129"/>
      <c r="B44" s="161" t="s">
        <v>36</v>
      </c>
      <c r="C44" s="162" t="s">
        <v>36</v>
      </c>
      <c r="D44" s="163"/>
      <c r="E44" s="163" t="s">
        <v>12</v>
      </c>
      <c r="F44" s="162" t="s">
        <v>36</v>
      </c>
      <c r="G44" s="164">
        <f>SUM(G28:G43)</f>
        <v>35304</v>
      </c>
      <c r="H44" s="164">
        <f>SUM(H28:H43)</f>
        <v>0</v>
      </c>
      <c r="I44" s="164">
        <f>SUM(I28:I43)</f>
        <v>0</v>
      </c>
      <c r="J44" s="167" t="s">
        <v>36</v>
      </c>
      <c r="K44" s="164">
        <f t="shared" ref="K44:U44" si="21">SUM(K28:K43)</f>
        <v>0</v>
      </c>
      <c r="L44" s="164">
        <f t="shared" si="21"/>
        <v>35304</v>
      </c>
      <c r="M44" s="164">
        <f t="shared" si="21"/>
        <v>10863</v>
      </c>
      <c r="N44" s="164">
        <f t="shared" si="21"/>
        <v>495</v>
      </c>
      <c r="O44" s="164">
        <f t="shared" si="21"/>
        <v>0</v>
      </c>
      <c r="P44" s="164">
        <f t="shared" si="21"/>
        <v>511</v>
      </c>
      <c r="Q44" s="164">
        <f t="shared" si="21"/>
        <v>187</v>
      </c>
      <c r="R44" s="164">
        <f t="shared" si="21"/>
        <v>8310</v>
      </c>
      <c r="S44" s="164">
        <f t="shared" si="21"/>
        <v>486</v>
      </c>
      <c r="T44" s="164">
        <f t="shared" si="21"/>
        <v>20852</v>
      </c>
      <c r="U44" s="164">
        <f t="shared" si="21"/>
        <v>56156</v>
      </c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</row>
    <row r="45" spans="1:75">
      <c r="A45" s="6"/>
      <c r="B45" s="6"/>
      <c r="C45" s="52"/>
      <c r="D45" s="137"/>
      <c r="E45" s="137"/>
      <c r="F45" s="52"/>
      <c r="G45" s="7"/>
      <c r="H45" s="7"/>
      <c r="I45" s="120"/>
      <c r="J45" s="8"/>
      <c r="K45" s="3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>
      <c r="A46" s="14"/>
      <c r="B46" s="14"/>
      <c r="C46" s="14"/>
      <c r="D46" s="239"/>
      <c r="E46" s="11" t="s">
        <v>37</v>
      </c>
      <c r="F46" s="13" t="s">
        <v>36</v>
      </c>
      <c r="G46" s="10">
        <f ca="1">SUM(G25+G44)</f>
        <v>539225</v>
      </c>
      <c r="H46" s="10">
        <f ca="1">SUM(H25+H44)</f>
        <v>0</v>
      </c>
      <c r="I46" s="10">
        <f ca="1">SUM(I25+I44)</f>
        <v>0</v>
      </c>
      <c r="J46" s="12" t="s">
        <v>36</v>
      </c>
      <c r="K46" s="10">
        <f t="shared" ref="K46:U46" si="22">SUM(K25+K44)</f>
        <v>4095</v>
      </c>
      <c r="L46" s="10">
        <f t="shared" si="22"/>
        <v>482313</v>
      </c>
      <c r="M46" s="10">
        <f t="shared" si="22"/>
        <v>148408</v>
      </c>
      <c r="N46" s="10">
        <f t="shared" si="22"/>
        <v>1980</v>
      </c>
      <c r="O46" s="10">
        <f t="shared" si="22"/>
        <v>0</v>
      </c>
      <c r="P46" s="10">
        <f t="shared" si="22"/>
        <v>6992</v>
      </c>
      <c r="Q46" s="10">
        <f t="shared" si="22"/>
        <v>1683</v>
      </c>
      <c r="R46" s="10">
        <f t="shared" si="22"/>
        <v>27514</v>
      </c>
      <c r="S46" s="10">
        <f t="shared" si="22"/>
        <v>2196</v>
      </c>
      <c r="T46" s="10">
        <f t="shared" si="22"/>
        <v>188773</v>
      </c>
      <c r="U46" s="10">
        <f t="shared" si="22"/>
        <v>671086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ht="12.75">
      <c r="A47" s="122"/>
      <c r="B47" s="1"/>
      <c r="C47" s="1"/>
      <c r="D47" s="1"/>
      <c r="E47" s="1"/>
      <c r="F47" s="1"/>
      <c r="G47" s="1"/>
      <c r="H47" s="1"/>
      <c r="I47" s="1"/>
      <c r="J47" s="283" t="s">
        <v>383</v>
      </c>
      <c r="K47" s="179" t="s">
        <v>377</v>
      </c>
      <c r="L47" s="179"/>
      <c r="M47" s="178"/>
      <c r="N47" s="178"/>
      <c r="O47" s="181"/>
      <c r="P47" s="123"/>
      <c r="Q47" s="123"/>
      <c r="R47" s="1"/>
      <c r="S47" s="1"/>
      <c r="T47" s="1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ht="15">
      <c r="A48" s="122"/>
      <c r="B48" s="1"/>
      <c r="C48" s="1"/>
      <c r="D48" s="1"/>
      <c r="E48" s="1"/>
      <c r="F48" s="1"/>
      <c r="G48" s="1"/>
      <c r="H48" s="1"/>
      <c r="I48" s="1"/>
      <c r="J48" s="123"/>
      <c r="K48" s="179" t="s">
        <v>376</v>
      </c>
      <c r="L48" s="271"/>
      <c r="M48" s="271"/>
      <c r="N48" s="271"/>
      <c r="O48" s="271"/>
      <c r="P48"/>
      <c r="Q48"/>
      <c r="R48"/>
      <c r="S48" s="15">
        <v>12.63</v>
      </c>
      <c r="T48"/>
      <c r="U4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ht="12.75">
      <c r="A49" s="122"/>
      <c r="B49" s="1"/>
      <c r="C49" s="1"/>
      <c r="D49" s="1"/>
      <c r="E49" s="1"/>
      <c r="F49" s="1"/>
      <c r="G49" s="1"/>
      <c r="H49" s="1"/>
      <c r="I49" s="1"/>
      <c r="J49" s="123"/>
      <c r="K49" s="1"/>
      <c r="L49" s="1"/>
      <c r="M49" s="1"/>
      <c r="N49" s="1"/>
      <c r="O49" s="1"/>
      <c r="P49" s="1"/>
      <c r="Q49" s="1"/>
      <c r="R49" s="1"/>
      <c r="S49" s="15">
        <v>26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ht="12.75">
      <c r="A50" s="122"/>
      <c r="B50" s="1"/>
      <c r="C50" s="1"/>
      <c r="D50" s="1"/>
      <c r="E50" s="1"/>
      <c r="F50" s="1"/>
      <c r="G50" s="1"/>
      <c r="H50" s="1"/>
      <c r="I50" s="1"/>
      <c r="J50" s="1"/>
      <c r="S50" s="15">
        <f>SUM(S48*S49)</f>
        <v>328.38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ht="12.75">
      <c r="A51" s="12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1:5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1:5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5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5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5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5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5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5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5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5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</sheetData>
  <sortState xmlns:xlrd2="http://schemas.microsoft.com/office/spreadsheetml/2017/richdata2" ref="B30:F34">
    <sortCondition ref="B30:B34"/>
  </sortState>
  <mergeCells count="1">
    <mergeCell ref="J14:K15"/>
  </mergeCells>
  <printOptions horizontalCentered="1"/>
  <pageMargins left="0.2" right="0.2" top="1" bottom="0.25" header="0.3" footer="0.3"/>
  <pageSetup paperSize="5" scale="81" fitToHeight="0" orientation="landscape" r:id="rId1"/>
  <headerFooter>
    <oddHeader>&amp;C&amp;"Times New Roman,Bold"Government of Guam
Fiscal Year 2025
3rd Qtr Agency Staffing Pattern
(CURRENT)
Date: &amp;D&amp;R&amp;"Times New Roman,Bold"[BBMR SP-1]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898C-4AF3-4725-AE52-E041FC78920E}">
  <sheetPr>
    <pageSetUpPr fitToPage="1"/>
  </sheetPr>
  <dimension ref="A1:BW63"/>
  <sheetViews>
    <sheetView zoomScaleNormal="100" zoomScaleSheetLayoutView="96" workbookViewId="0">
      <selection activeCell="F9" sqref="F9"/>
    </sheetView>
  </sheetViews>
  <sheetFormatPr defaultColWidth="8.77734375" defaultRowHeight="11.25"/>
  <cols>
    <col min="1" max="1" width="2.77734375" style="9" customWidth="1"/>
    <col min="2" max="2" width="5.77734375" style="9" customWidth="1"/>
    <col min="3" max="3" width="22.44140625" style="9" customWidth="1"/>
    <col min="4" max="4" width="11" style="9" customWidth="1"/>
    <col min="5" max="5" width="17.77734375" style="9" customWidth="1"/>
    <col min="6" max="6" width="8" style="9" customWidth="1"/>
    <col min="7" max="7" width="8.21875" style="9" customWidth="1"/>
    <col min="8" max="8" width="8.77734375" style="9" customWidth="1"/>
    <col min="9" max="9" width="8.109375" style="9" customWidth="1"/>
    <col min="10" max="10" width="9.5546875" style="9" customWidth="1"/>
    <col min="11" max="11" width="6.77734375" style="9" customWidth="1"/>
    <col min="12" max="12" width="7.6640625" style="9" customWidth="1"/>
    <col min="13" max="13" width="10.77734375" style="9" customWidth="1"/>
    <col min="14" max="15" width="8.6640625" style="9" customWidth="1"/>
    <col min="16" max="16" width="8" style="9" customWidth="1"/>
    <col min="17" max="17" width="6.77734375" style="9" customWidth="1"/>
    <col min="18" max="21" width="8.77734375" style="9" customWidth="1"/>
    <col min="22" max="16384" width="8.7773437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7" t="s">
        <v>66</v>
      </c>
      <c r="E2" s="17"/>
      <c r="F2" s="17"/>
      <c r="H2" s="151"/>
      <c r="I2" s="151"/>
      <c r="J2" s="15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7"/>
      <c r="E3" s="17"/>
      <c r="F3" s="17"/>
      <c r="H3" s="17"/>
      <c r="I3" s="17"/>
      <c r="J3" s="1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7" t="s">
        <v>74</v>
      </c>
      <c r="E4" s="17"/>
      <c r="F4" s="17"/>
      <c r="H4" s="17"/>
      <c r="I4" s="17"/>
      <c r="J4" s="1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7"/>
      <c r="E5" s="17"/>
      <c r="F5" s="17"/>
      <c r="H5" s="17"/>
      <c r="I5" s="17"/>
      <c r="J5" s="1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50" t="s">
        <v>75</v>
      </c>
      <c r="E6" s="17"/>
      <c r="F6" s="17"/>
      <c r="H6" s="17"/>
      <c r="I6" s="17"/>
      <c r="J6" s="1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7"/>
      <c r="E7" s="17"/>
      <c r="F7" s="17"/>
      <c r="H7" s="17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17" t="s">
        <v>69</v>
      </c>
      <c r="E8" s="17"/>
      <c r="F8" s="3" t="s">
        <v>306</v>
      </c>
      <c r="I8" s="17"/>
      <c r="J8" s="17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5">
      <c r="A9" s="3"/>
      <c r="B9" s="3"/>
      <c r="C9" s="3"/>
      <c r="D9" s="3"/>
      <c r="E9" s="3"/>
      <c r="F9" s="3" t="s">
        <v>307</v>
      </c>
      <c r="G9"/>
      <c r="H9"/>
      <c r="I9"/>
      <c r="J9"/>
      <c r="K9"/>
      <c r="L9" s="3"/>
      <c r="M9" s="3" t="s">
        <v>3</v>
      </c>
      <c r="N9" s="3"/>
      <c r="O9" s="3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5.75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O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154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ht="12" thickTop="1">
      <c r="A17" s="6">
        <v>1</v>
      </c>
      <c r="B17" s="135">
        <v>1071</v>
      </c>
      <c r="C17" s="184" t="s">
        <v>111</v>
      </c>
      <c r="D17" s="184" t="s">
        <v>215</v>
      </c>
      <c r="E17" s="52" t="s">
        <v>239</v>
      </c>
      <c r="F17" s="52" t="s">
        <v>331</v>
      </c>
      <c r="G17" s="136">
        <v>42940</v>
      </c>
      <c r="H17" s="10">
        <v>0</v>
      </c>
      <c r="I17" s="29">
        <v>0</v>
      </c>
      <c r="J17" s="8">
        <v>46012</v>
      </c>
      <c r="K17" s="29">
        <v>0</v>
      </c>
      <c r="L17" s="16">
        <f>(+G17+H17+I17+K17)</f>
        <v>42940</v>
      </c>
      <c r="M17" s="16">
        <f>ROUND((L17*0.3077),0)</f>
        <v>13213</v>
      </c>
      <c r="N17" s="16">
        <v>495</v>
      </c>
      <c r="O17" s="16">
        <v>0</v>
      </c>
      <c r="P17" s="16">
        <f>ROUND((L17*0.0145),0)</f>
        <v>623</v>
      </c>
      <c r="Q17" s="16">
        <v>187</v>
      </c>
      <c r="R17" s="16">
        <v>4801</v>
      </c>
      <c r="S17" s="16">
        <v>342</v>
      </c>
      <c r="T17" s="16">
        <f>+M17+N17+O17+P17+Q17+R17+S17</f>
        <v>19661</v>
      </c>
      <c r="U17" s="16">
        <f>+L17+T17</f>
        <v>62601</v>
      </c>
      <c r="V17" s="185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>
      <c r="A18" s="6"/>
      <c r="B18" s="161" t="s">
        <v>36</v>
      </c>
      <c r="C18" s="162" t="s">
        <v>36</v>
      </c>
      <c r="D18" s="163"/>
      <c r="E18" s="163" t="s">
        <v>12</v>
      </c>
      <c r="F18" s="162" t="s">
        <v>36</v>
      </c>
      <c r="G18" s="164">
        <f>SUM(G17:G17)</f>
        <v>42940</v>
      </c>
      <c r="H18" s="164">
        <f>SUM(H17:H17)</f>
        <v>0</v>
      </c>
      <c r="I18" s="164">
        <f>SUM(I17:I17)</f>
        <v>0</v>
      </c>
      <c r="J18" s="167" t="s">
        <v>36</v>
      </c>
      <c r="K18" s="164">
        <f t="shared" ref="K18:U18" si="0">SUM(K17:K17)</f>
        <v>0</v>
      </c>
      <c r="L18" s="164">
        <f t="shared" si="0"/>
        <v>42940</v>
      </c>
      <c r="M18" s="164">
        <f t="shared" si="0"/>
        <v>13213</v>
      </c>
      <c r="N18" s="164">
        <f t="shared" si="0"/>
        <v>495</v>
      </c>
      <c r="O18" s="164">
        <f t="shared" si="0"/>
        <v>0</v>
      </c>
      <c r="P18" s="164">
        <f t="shared" si="0"/>
        <v>623</v>
      </c>
      <c r="Q18" s="164">
        <f t="shared" si="0"/>
        <v>187</v>
      </c>
      <c r="R18" s="164">
        <f t="shared" si="0"/>
        <v>4801</v>
      </c>
      <c r="S18" s="164">
        <f t="shared" si="0"/>
        <v>342</v>
      </c>
      <c r="T18" s="164">
        <f t="shared" si="0"/>
        <v>19661</v>
      </c>
      <c r="U18" s="164">
        <f t="shared" si="0"/>
        <v>62601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>
      <c r="A19" s="6"/>
      <c r="B19" s="135"/>
      <c r="C19" s="137"/>
      <c r="D19" s="142"/>
      <c r="E19" s="186"/>
      <c r="F19" s="52"/>
      <c r="G19" s="136"/>
      <c r="H19" s="29"/>
      <c r="I19" s="29"/>
      <c r="J19" s="139"/>
      <c r="K19" s="29"/>
      <c r="L19" s="16"/>
      <c r="M19" s="16"/>
      <c r="N19" s="16"/>
      <c r="O19" s="16"/>
      <c r="P19" s="16"/>
      <c r="Q19" s="16"/>
      <c r="R19" s="140"/>
      <c r="S19" s="140"/>
      <c r="T19" s="16"/>
      <c r="U19" s="16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>
      <c r="A20" s="6"/>
      <c r="B20" s="135"/>
      <c r="C20" s="137"/>
      <c r="D20" s="142"/>
      <c r="E20" s="170" t="s">
        <v>88</v>
      </c>
      <c r="F20" s="52"/>
      <c r="G20" s="136"/>
      <c r="H20" s="29"/>
      <c r="I20" s="29"/>
      <c r="J20" s="139"/>
      <c r="K20" s="29"/>
      <c r="L20" s="16"/>
      <c r="M20" s="16"/>
      <c r="N20" s="16"/>
      <c r="O20" s="16"/>
      <c r="P20" s="16"/>
      <c r="Q20" s="16"/>
      <c r="R20" s="140"/>
      <c r="S20" s="140"/>
      <c r="T20" s="16"/>
      <c r="U20" s="16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>
      <c r="A21" s="6">
        <v>1</v>
      </c>
      <c r="B21" s="155">
        <v>1061</v>
      </c>
      <c r="C21" s="146" t="s">
        <v>111</v>
      </c>
      <c r="D21" s="146"/>
      <c r="E21" s="145" t="s">
        <v>204</v>
      </c>
      <c r="F21" s="52" t="s">
        <v>108</v>
      </c>
      <c r="G21" s="138">
        <v>0</v>
      </c>
      <c r="H21" s="7">
        <v>0</v>
      </c>
      <c r="I21" s="33">
        <v>0</v>
      </c>
      <c r="J21" s="8"/>
      <c r="K21" s="33">
        <v>0</v>
      </c>
      <c r="L21" s="15">
        <f>(+G21+H21+I21+K21)</f>
        <v>0</v>
      </c>
      <c r="M21" s="15">
        <f>ROUND((L21*0.3077),0)</f>
        <v>0</v>
      </c>
      <c r="N21" s="15">
        <v>0</v>
      </c>
      <c r="O21" s="15">
        <v>0</v>
      </c>
      <c r="P21" s="15">
        <f>ROUND((L21*0.0145),0)</f>
        <v>0</v>
      </c>
      <c r="Q21" s="15">
        <v>0</v>
      </c>
      <c r="R21" s="15">
        <v>0</v>
      </c>
      <c r="S21" s="15">
        <v>0</v>
      </c>
      <c r="T21" s="15">
        <f>+M21+N21+O21+P21+Q21+R21+S21</f>
        <v>0</v>
      </c>
      <c r="U21" s="15">
        <f>+L21+T21</f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125" customFormat="1">
      <c r="A22" s="6">
        <f>A21+1</f>
        <v>2</v>
      </c>
      <c r="B22" s="135">
        <v>1075</v>
      </c>
      <c r="C22" s="184" t="s">
        <v>112</v>
      </c>
      <c r="D22" s="184"/>
      <c r="E22" s="52" t="s">
        <v>113</v>
      </c>
      <c r="F22" s="52" t="s">
        <v>114</v>
      </c>
      <c r="G22" s="138">
        <v>0</v>
      </c>
      <c r="H22" s="7">
        <v>0</v>
      </c>
      <c r="I22" s="33">
        <v>0</v>
      </c>
      <c r="J22" s="8"/>
      <c r="K22" s="33">
        <v>0</v>
      </c>
      <c r="L22" s="15">
        <f>(+G22+H22+I22+K22)</f>
        <v>0</v>
      </c>
      <c r="M22" s="15">
        <f>ROUND((L22*0.3077),0)</f>
        <v>0</v>
      </c>
      <c r="N22" s="15">
        <v>0</v>
      </c>
      <c r="O22" s="15">
        <v>0</v>
      </c>
      <c r="P22" s="15">
        <f>ROUND((L22*0.0145),0)</f>
        <v>0</v>
      </c>
      <c r="Q22" s="15">
        <v>0</v>
      </c>
      <c r="R22" s="15">
        <v>0</v>
      </c>
      <c r="S22" s="15">
        <v>0</v>
      </c>
      <c r="T22" s="15">
        <f>+M22+N22+O22+P22+Q22+R22+S22</f>
        <v>0</v>
      </c>
      <c r="U22" s="15">
        <f>+L22+T22</f>
        <v>0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</row>
    <row r="23" spans="1:75">
      <c r="A23" s="6"/>
      <c r="B23" s="161" t="s">
        <v>36</v>
      </c>
      <c r="C23" s="162" t="s">
        <v>36</v>
      </c>
      <c r="D23" s="163"/>
      <c r="E23" s="163" t="s">
        <v>12</v>
      </c>
      <c r="F23" s="162" t="s">
        <v>36</v>
      </c>
      <c r="G23" s="164">
        <f t="shared" ref="G23:I23" si="1">SUM(G22:G22)</f>
        <v>0</v>
      </c>
      <c r="H23" s="164">
        <f t="shared" si="1"/>
        <v>0</v>
      </c>
      <c r="I23" s="164">
        <f t="shared" si="1"/>
        <v>0</v>
      </c>
      <c r="J23" s="167" t="s">
        <v>36</v>
      </c>
      <c r="K23" s="164">
        <f t="shared" ref="K23:U23" si="2">SUM(K22:K22)</f>
        <v>0</v>
      </c>
      <c r="L23" s="164">
        <f t="shared" si="2"/>
        <v>0</v>
      </c>
      <c r="M23" s="164">
        <f t="shared" si="2"/>
        <v>0</v>
      </c>
      <c r="N23" s="164">
        <f t="shared" si="2"/>
        <v>0</v>
      </c>
      <c r="O23" s="164">
        <f t="shared" si="2"/>
        <v>0</v>
      </c>
      <c r="P23" s="164">
        <f t="shared" si="2"/>
        <v>0</v>
      </c>
      <c r="Q23" s="164">
        <f t="shared" si="2"/>
        <v>0</v>
      </c>
      <c r="R23" s="164">
        <f t="shared" si="2"/>
        <v>0</v>
      </c>
      <c r="S23" s="164">
        <f t="shared" si="2"/>
        <v>0</v>
      </c>
      <c r="T23" s="164">
        <f t="shared" si="2"/>
        <v>0</v>
      </c>
      <c r="U23" s="164">
        <f t="shared" si="2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>
      <c r="A24" s="6"/>
      <c r="B24" s="135"/>
      <c r="C24" s="146"/>
      <c r="D24" s="146"/>
      <c r="E24" s="145"/>
      <c r="F24" s="52"/>
      <c r="G24" s="138"/>
      <c r="H24" s="7"/>
      <c r="I24" s="153"/>
      <c r="J24" s="8"/>
      <c r="K24" s="3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>
      <c r="A25" s="6"/>
      <c r="B25" s="135"/>
      <c r="C25" s="146"/>
      <c r="D25" s="146"/>
      <c r="E25" s="145"/>
      <c r="F25" s="52"/>
      <c r="G25" s="138"/>
      <c r="H25" s="7"/>
      <c r="I25" s="153"/>
      <c r="J25" s="8"/>
      <c r="K25" s="3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>
      <c r="A26" s="6"/>
      <c r="B26" s="135"/>
      <c r="C26" s="146"/>
      <c r="D26" s="146"/>
      <c r="E26" s="145"/>
      <c r="F26" s="52"/>
      <c r="G26" s="7"/>
      <c r="H26" s="7"/>
      <c r="I26" s="153"/>
      <c r="J26" s="8"/>
      <c r="K26" s="3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>
      <c r="A27" s="6"/>
      <c r="B27" s="6"/>
      <c r="C27" s="52"/>
      <c r="D27" s="52"/>
      <c r="E27" s="52"/>
      <c r="F27" s="52"/>
      <c r="G27" s="7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>
      <c r="A28" s="6"/>
      <c r="B28" s="6"/>
      <c r="C28" s="52"/>
      <c r="D28" s="52"/>
      <c r="E28" s="52"/>
      <c r="F28" s="52"/>
      <c r="G28" s="7"/>
      <c r="H28" s="7"/>
      <c r="I28" s="153"/>
      <c r="J28" s="8"/>
      <c r="K28" s="3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>
      <c r="A29" s="6"/>
      <c r="B29" s="6"/>
      <c r="C29" s="52"/>
      <c r="D29" s="52"/>
      <c r="E29" s="52"/>
      <c r="F29" s="52"/>
      <c r="G29" s="7"/>
      <c r="H29" s="7"/>
      <c r="I29" s="153"/>
      <c r="J29" s="8"/>
      <c r="K29" s="3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>
      <c r="A30" s="6"/>
      <c r="B30" s="6"/>
      <c r="C30" s="52"/>
      <c r="D30" s="52"/>
      <c r="E30" s="52"/>
      <c r="F30" s="52"/>
      <c r="G30" s="7"/>
      <c r="H30" s="7"/>
      <c r="I30" s="153"/>
      <c r="J30" s="8"/>
      <c r="K30" s="3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>
      <c r="A31" s="6"/>
      <c r="B31" s="6"/>
      <c r="C31" s="52"/>
      <c r="D31" s="52"/>
      <c r="E31" s="52"/>
      <c r="F31" s="52"/>
      <c r="G31" s="7"/>
      <c r="H31" s="7"/>
      <c r="I31" s="153"/>
      <c r="J31" s="8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>
      <c r="A32" s="6"/>
      <c r="B32" s="6"/>
      <c r="C32" s="52"/>
      <c r="D32" s="52"/>
      <c r="E32" s="52"/>
      <c r="F32" s="52"/>
      <c r="G32" s="7"/>
      <c r="H32" s="7"/>
      <c r="I32" s="153"/>
      <c r="J32" s="8"/>
      <c r="K32" s="3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>
      <c r="A33" s="6"/>
      <c r="B33" s="6"/>
      <c r="C33" s="52"/>
      <c r="D33" s="52"/>
      <c r="E33" s="52"/>
      <c r="F33" s="52"/>
      <c r="G33" s="7"/>
      <c r="H33" s="7"/>
      <c r="I33" s="153"/>
      <c r="J33" s="8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>
      <c r="A34" s="6"/>
      <c r="B34" s="6"/>
      <c r="C34" s="52"/>
      <c r="D34" s="52"/>
      <c r="E34" s="52"/>
      <c r="F34" s="52"/>
      <c r="G34" s="7"/>
      <c r="H34" s="7"/>
      <c r="I34" s="153"/>
      <c r="J34" s="8"/>
      <c r="K34" s="3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>
      <c r="A35" s="6"/>
      <c r="B35" s="6"/>
      <c r="C35" s="52"/>
      <c r="D35" s="52"/>
      <c r="E35" s="52"/>
      <c r="F35" s="52"/>
      <c r="G35" s="7"/>
      <c r="H35" s="7"/>
      <c r="I35" s="153"/>
      <c r="J35" s="8"/>
      <c r="K35" s="3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>
      <c r="A36" s="6"/>
      <c r="B36" s="6"/>
      <c r="C36" s="52"/>
      <c r="D36" s="52"/>
      <c r="E36" s="52"/>
      <c r="F36" s="52"/>
      <c r="G36" s="7"/>
      <c r="H36" s="7"/>
      <c r="I36" s="153"/>
      <c r="J36" s="8"/>
      <c r="K36" s="33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>
      <c r="A37" s="6"/>
      <c r="B37" s="6"/>
      <c r="C37" s="52"/>
      <c r="D37" s="52"/>
      <c r="E37" s="52"/>
      <c r="F37" s="52"/>
      <c r="G37" s="7"/>
      <c r="H37" s="7"/>
      <c r="I37" s="153"/>
      <c r="J37" s="8"/>
      <c r="K37" s="3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>
      <c r="A38" s="6"/>
      <c r="B38" s="6"/>
      <c r="C38" s="52"/>
      <c r="D38" s="52"/>
      <c r="E38" s="52"/>
      <c r="F38" s="52"/>
      <c r="G38" s="7"/>
      <c r="H38" s="7"/>
      <c r="I38" s="153"/>
      <c r="J38" s="8"/>
      <c r="K38" s="3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>
      <c r="A39" s="6"/>
      <c r="B39" s="6"/>
      <c r="C39" s="52"/>
      <c r="D39" s="52"/>
      <c r="E39" s="52"/>
      <c r="F39" s="52"/>
      <c r="G39" s="7"/>
      <c r="H39" s="7"/>
      <c r="I39" s="153"/>
      <c r="J39" s="8"/>
      <c r="K39" s="3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>
      <c r="A40" s="6"/>
      <c r="B40" s="6"/>
      <c r="C40" s="52"/>
      <c r="D40" s="52"/>
      <c r="E40" s="52"/>
      <c r="F40" s="52"/>
      <c r="G40" s="7"/>
      <c r="H40" s="7"/>
      <c r="I40" s="153"/>
      <c r="J40" s="8"/>
      <c r="K40" s="3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>
      <c r="A41" s="6"/>
      <c r="B41" s="6"/>
      <c r="C41" s="52"/>
      <c r="D41" s="52"/>
      <c r="E41" s="52"/>
      <c r="F41" s="52"/>
      <c r="G41" s="7"/>
      <c r="H41" s="7"/>
      <c r="I41" s="153"/>
      <c r="J41" s="8"/>
      <c r="K41" s="3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125" customFormat="1">
      <c r="A42" s="130"/>
      <c r="B42" s="130"/>
      <c r="C42" s="130"/>
      <c r="D42" s="240"/>
      <c r="E42" s="131" t="s">
        <v>37</v>
      </c>
      <c r="F42" s="132" t="s">
        <v>36</v>
      </c>
      <c r="G42" s="133">
        <f>G23+G18</f>
        <v>42940</v>
      </c>
      <c r="H42" s="133">
        <f>H23+H18</f>
        <v>0</v>
      </c>
      <c r="I42" s="133">
        <f>I23+I18</f>
        <v>0</v>
      </c>
      <c r="J42" s="134" t="s">
        <v>36</v>
      </c>
      <c r="K42" s="133">
        <f t="shared" ref="K42:U42" si="3">K23+K18</f>
        <v>0</v>
      </c>
      <c r="L42" s="133">
        <f t="shared" si="3"/>
        <v>42940</v>
      </c>
      <c r="M42" s="133">
        <f t="shared" si="3"/>
        <v>13213</v>
      </c>
      <c r="N42" s="133">
        <f t="shared" si="3"/>
        <v>495</v>
      </c>
      <c r="O42" s="133">
        <f t="shared" si="3"/>
        <v>0</v>
      </c>
      <c r="P42" s="133">
        <f t="shared" si="3"/>
        <v>623</v>
      </c>
      <c r="Q42" s="133">
        <f t="shared" si="3"/>
        <v>187</v>
      </c>
      <c r="R42" s="133">
        <f t="shared" si="3"/>
        <v>4801</v>
      </c>
      <c r="S42" s="133">
        <f>S23+S18</f>
        <v>342</v>
      </c>
      <c r="T42" s="133">
        <f t="shared" si="3"/>
        <v>19661</v>
      </c>
      <c r="U42" s="133">
        <f t="shared" si="3"/>
        <v>62601</v>
      </c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</row>
    <row r="43" spans="1:75" s="125" customFormat="1" ht="12.75">
      <c r="A43" s="122"/>
      <c r="B43" s="123"/>
      <c r="C43" s="123"/>
      <c r="D43" s="123"/>
      <c r="E43" s="123"/>
      <c r="F43" s="123"/>
      <c r="G43" s="123"/>
      <c r="H43" s="123"/>
      <c r="I43" s="123"/>
      <c r="J43" s="225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</row>
    <row r="44" spans="1:75" s="125" customFormat="1" ht="12.75">
      <c r="A44" s="122"/>
      <c r="B44" s="1"/>
      <c r="C44" s="1"/>
      <c r="D44" s="1"/>
      <c r="E44" s="1"/>
      <c r="F44" s="1"/>
      <c r="G44" s="1"/>
      <c r="H44" s="1"/>
      <c r="I44" s="1"/>
      <c r="J44" s="225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</row>
    <row r="45" spans="1:75" s="125" customFormat="1" ht="12.75">
      <c r="A45" s="122"/>
      <c r="B45" s="1"/>
      <c r="C45" s="1"/>
      <c r="D45" s="1"/>
      <c r="E45" s="1"/>
      <c r="F45" s="1"/>
      <c r="G45" s="1"/>
      <c r="H45" s="1"/>
      <c r="I45" s="1"/>
      <c r="J45" s="225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</row>
    <row r="46" spans="1:75" s="125" customFormat="1" ht="12.75">
      <c r="A46" s="122"/>
      <c r="B46" s="1"/>
      <c r="C46" s="1"/>
      <c r="D46" s="1"/>
      <c r="E46" s="1"/>
      <c r="F46" s="1"/>
      <c r="G46" s="1"/>
      <c r="H46" s="1"/>
      <c r="I46" s="1"/>
      <c r="J46" s="225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</row>
    <row r="47" spans="1:75" s="125" customFormat="1" ht="12.75">
      <c r="A47" s="122"/>
      <c r="B47" s="123"/>
      <c r="C47" s="123"/>
      <c r="D47" s="123"/>
      <c r="E47" s="123"/>
      <c r="F47" s="123"/>
      <c r="G47" s="123"/>
      <c r="H47" s="123"/>
      <c r="I47" s="123"/>
      <c r="J47" s="225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 s="125" customFormat="1" ht="12.75">
      <c r="A48" s="122"/>
      <c r="B48" s="123"/>
      <c r="C48" s="123"/>
      <c r="D48" s="123"/>
      <c r="E48" s="123"/>
      <c r="F48" s="123"/>
      <c r="G48" s="123"/>
      <c r="H48" s="123"/>
      <c r="I48" s="123"/>
      <c r="J48" s="225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</row>
    <row r="49" spans="1:75" s="125" customFormat="1" ht="12.75">
      <c r="A49" s="122"/>
      <c r="B49" s="123"/>
      <c r="C49" s="123"/>
      <c r="D49" s="123"/>
      <c r="E49" s="123"/>
      <c r="F49" s="123"/>
      <c r="G49" s="123"/>
      <c r="H49" s="123"/>
      <c r="I49" s="123"/>
      <c r="J49" s="225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</row>
    <row r="50" spans="1:75" s="125" customFormat="1" ht="12.75">
      <c r="A50" s="122"/>
      <c r="B50" s="123"/>
      <c r="C50" s="123"/>
      <c r="D50" s="123"/>
      <c r="E50" s="123"/>
      <c r="F50" s="123"/>
      <c r="G50" s="123"/>
      <c r="H50" s="123"/>
      <c r="I50" s="123"/>
      <c r="J50" s="225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</row>
    <row r="51" spans="1:75" s="125" customFormat="1" ht="12.75">
      <c r="A51" s="122"/>
      <c r="B51" s="123"/>
      <c r="C51" s="123"/>
      <c r="D51" s="123"/>
      <c r="E51" s="123"/>
      <c r="F51" s="123"/>
      <c r="G51" s="123"/>
      <c r="H51" s="123"/>
      <c r="I51" s="123"/>
      <c r="J51" s="225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</row>
    <row r="52" spans="1:75" s="125" customFormat="1" ht="12.75">
      <c r="A52" s="122"/>
      <c r="B52" s="123"/>
      <c r="C52" s="123"/>
      <c r="D52" s="123"/>
      <c r="E52" s="123"/>
      <c r="F52" s="123"/>
      <c r="G52" s="123"/>
      <c r="H52" s="123"/>
      <c r="I52" s="123"/>
      <c r="J52" s="225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</row>
    <row r="53" spans="1:75" s="125" customFormat="1" ht="12.75">
      <c r="A53" s="122"/>
      <c r="B53" s="123"/>
      <c r="C53" s="123"/>
      <c r="D53" s="123"/>
      <c r="E53" s="123"/>
      <c r="F53" s="123"/>
      <c r="G53" s="123"/>
      <c r="H53" s="123"/>
      <c r="I53" s="123"/>
      <c r="J53" s="225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</row>
    <row r="54" spans="1:75" s="125" customFormat="1" ht="12.75">
      <c r="A54" s="122"/>
      <c r="B54" s="123"/>
      <c r="C54" s="123"/>
      <c r="D54" s="123"/>
      <c r="E54" s="123"/>
      <c r="F54" s="123"/>
      <c r="G54" s="123"/>
      <c r="H54" s="123"/>
      <c r="I54" s="123"/>
      <c r="J54" s="225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</row>
    <row r="55" spans="1:75" s="125" customFormat="1" ht="12.75">
      <c r="A55" s="122"/>
      <c r="B55" s="123"/>
      <c r="C55" s="123"/>
      <c r="D55" s="123"/>
      <c r="E55" s="123"/>
      <c r="F55" s="123"/>
      <c r="G55" s="123"/>
      <c r="H55" s="123"/>
      <c r="I55" s="123"/>
      <c r="J55" s="225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</row>
    <row r="56" spans="1: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</sheetData>
  <mergeCells count="1">
    <mergeCell ref="J14:K15"/>
  </mergeCells>
  <printOptions horizontalCentered="1"/>
  <pageMargins left="0.2" right="0.2" top="1" bottom="0.25" header="0.3" footer="0.3"/>
  <pageSetup paperSize="5" scale="74" fitToHeight="2" orientation="landscape" r:id="rId1"/>
  <headerFooter>
    <oddHeader>&amp;C&amp;"Times New Roman,Bold"Government of Guam
Fiscal Year 2025
3rd Qtr Agency Staffing Pattern
(CURRENT)
Date: &amp;D&amp;R&amp;"Times New Roman,Bold"[BBMR SP-1]</oddHeader>
  </headerFooter>
  <rowBreaks count="1" manualBreakCount="1">
    <brk id="42" max="16383" man="1"/>
  </rowBreaks>
  <colBreaks count="1" manualBreakCount="1">
    <brk id="1" max="9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BCBC-1CD5-4928-B04E-0F7E1FEFE2EF}">
  <sheetPr>
    <pageSetUpPr fitToPage="1"/>
  </sheetPr>
  <dimension ref="A1:BW64"/>
  <sheetViews>
    <sheetView topLeftCell="D7" zoomScale="191" zoomScaleNormal="191" zoomScaleSheetLayoutView="96" workbookViewId="0">
      <selection activeCell="A17" sqref="A17"/>
    </sheetView>
  </sheetViews>
  <sheetFormatPr defaultColWidth="8.77734375" defaultRowHeight="11.25"/>
  <cols>
    <col min="1" max="1" width="2.77734375" style="9" customWidth="1"/>
    <col min="2" max="2" width="5.77734375" style="9" customWidth="1"/>
    <col min="3" max="3" width="22.44140625" style="9" customWidth="1"/>
    <col min="4" max="4" width="11" style="9" customWidth="1"/>
    <col min="5" max="5" width="17.77734375" style="9" customWidth="1"/>
    <col min="6" max="6" width="8" style="9" customWidth="1"/>
    <col min="7" max="7" width="8.21875" style="9" customWidth="1"/>
    <col min="8" max="8" width="8.77734375" style="9" customWidth="1"/>
    <col min="9" max="9" width="8.109375" style="9" customWidth="1"/>
    <col min="10" max="10" width="9.5546875" style="9" customWidth="1"/>
    <col min="11" max="11" width="6.77734375" style="9" customWidth="1"/>
    <col min="12" max="12" width="7.6640625" style="9" customWidth="1"/>
    <col min="13" max="13" width="10.77734375" style="9" customWidth="1"/>
    <col min="14" max="15" width="8.6640625" style="9" customWidth="1"/>
    <col min="16" max="16" width="8" style="9" customWidth="1"/>
    <col min="17" max="17" width="6.77734375" style="9" customWidth="1"/>
    <col min="18" max="21" width="8.77734375" style="9" customWidth="1"/>
    <col min="22" max="16384" width="8.77734375" style="9"/>
  </cols>
  <sheetData>
    <row r="1" spans="1:75" ht="15.75">
      <c r="A1" s="3"/>
      <c r="B1" s="3"/>
      <c r="C1" s="3"/>
      <c r="D1" s="3"/>
      <c r="E1" s="3"/>
      <c r="F1" s="3"/>
      <c r="G1" s="19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 t="s">
        <v>3</v>
      </c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12.75">
      <c r="A2" s="17" t="s">
        <v>48</v>
      </c>
      <c r="B2" s="3"/>
      <c r="C2" s="3"/>
      <c r="D2" s="17" t="s">
        <v>66</v>
      </c>
      <c r="E2" s="17"/>
      <c r="F2" s="17"/>
      <c r="H2" s="151"/>
      <c r="I2" s="151"/>
      <c r="J2" s="15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75" ht="8.1" customHeight="1">
      <c r="A3" s="17"/>
      <c r="B3" s="3"/>
      <c r="C3" s="3"/>
      <c r="D3" s="17"/>
      <c r="E3" s="17"/>
      <c r="F3" s="17"/>
      <c r="H3" s="17"/>
      <c r="I3" s="17"/>
      <c r="J3" s="1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.75">
      <c r="A4" s="17" t="s">
        <v>57</v>
      </c>
      <c r="B4" s="3"/>
      <c r="C4" s="3"/>
      <c r="D4" s="17" t="s">
        <v>74</v>
      </c>
      <c r="E4" s="17"/>
      <c r="F4" s="17"/>
      <c r="H4" s="17"/>
      <c r="I4" s="17"/>
      <c r="J4" s="1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8.1" customHeight="1">
      <c r="A5" s="17"/>
      <c r="B5" s="3"/>
      <c r="C5" s="3"/>
      <c r="D5" s="17"/>
      <c r="E5" s="17"/>
      <c r="F5" s="17"/>
      <c r="H5" s="17"/>
      <c r="I5" s="17"/>
      <c r="J5" s="1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2.75">
      <c r="A6" s="17" t="s">
        <v>49</v>
      </c>
      <c r="B6" s="3"/>
      <c r="C6" s="3"/>
      <c r="D6" s="150" t="s">
        <v>72</v>
      </c>
      <c r="E6" s="17"/>
      <c r="F6" s="17"/>
      <c r="H6" s="17"/>
      <c r="I6" s="17"/>
      <c r="J6" s="1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8.1" customHeight="1">
      <c r="A7" s="17"/>
      <c r="B7" s="3"/>
      <c r="C7" s="3"/>
      <c r="D7" s="17"/>
      <c r="E7" s="17"/>
      <c r="F7" s="17"/>
      <c r="H7" s="17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12.75">
      <c r="A8" s="17" t="s">
        <v>50</v>
      </c>
      <c r="B8" s="3"/>
      <c r="C8" s="3"/>
      <c r="D8" s="255" t="s">
        <v>322</v>
      </c>
      <c r="E8" s="17"/>
      <c r="F8" s="3" t="s">
        <v>324</v>
      </c>
      <c r="I8" s="17"/>
      <c r="J8" s="17"/>
      <c r="K8" s="3"/>
      <c r="L8" s="3"/>
      <c r="M8" s="5"/>
      <c r="N8" s="5"/>
      <c r="O8" s="5"/>
      <c r="P8" s="5"/>
      <c r="Q8" s="5"/>
      <c r="R8" s="5"/>
      <c r="S8" s="5"/>
      <c r="T8" s="5"/>
      <c r="U8" s="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ht="15">
      <c r="A9" s="3"/>
      <c r="B9" s="3"/>
      <c r="C9" s="3"/>
      <c r="D9" s="3"/>
      <c r="E9" s="3"/>
      <c r="F9" s="3" t="s">
        <v>323</v>
      </c>
      <c r="G9"/>
      <c r="H9"/>
      <c r="I9"/>
      <c r="J9"/>
      <c r="K9"/>
      <c r="L9" s="3"/>
      <c r="M9" s="3" t="s">
        <v>3</v>
      </c>
      <c r="N9" s="3"/>
      <c r="O9" s="3"/>
      <c r="P9" s="3"/>
      <c r="Q9" s="3"/>
      <c r="R9"/>
      <c r="S9"/>
      <c r="T9" s="3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ht="15.75" thickBot="1">
      <c r="A10" s="3"/>
      <c r="B10" s="3"/>
      <c r="C10" s="3"/>
      <c r="D10" s="3"/>
      <c r="E10" s="3"/>
      <c r="F10" s="3"/>
      <c r="G10"/>
      <c r="H10"/>
      <c r="I10"/>
      <c r="J10"/>
      <c r="K10"/>
      <c r="L10" s="3"/>
      <c r="M10" s="3"/>
      <c r="N10" s="3"/>
      <c r="O10" s="3"/>
      <c r="P10" s="3"/>
      <c r="Q10" s="3"/>
      <c r="R10"/>
      <c r="S10"/>
      <c r="T10" s="3"/>
      <c r="U10" s="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ht="12.75" thickTop="1" thickBot="1">
      <c r="A11" s="3"/>
      <c r="B11" s="55" t="s">
        <v>47</v>
      </c>
      <c r="C11" s="56"/>
      <c r="D11" s="56"/>
      <c r="E11" s="56"/>
      <c r="F11" s="56"/>
      <c r="G11" s="56"/>
      <c r="H11" s="56"/>
      <c r="I11" s="56"/>
      <c r="J11" s="56"/>
      <c r="K11" s="57"/>
      <c r="L11" s="3"/>
      <c r="M11" s="3"/>
      <c r="N11" s="3"/>
      <c r="O11" s="3"/>
      <c r="P11" s="3"/>
      <c r="Q11" s="3"/>
      <c r="R11" s="55" t="s">
        <v>47</v>
      </c>
      <c r="S11" s="57"/>
      <c r="T11" s="3"/>
      <c r="U11" s="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ht="12" thickTop="1">
      <c r="A12" s="3"/>
      <c r="B12" s="43"/>
      <c r="C12" s="3"/>
      <c r="D12" s="3"/>
      <c r="E12" s="3"/>
      <c r="F12" s="3"/>
      <c r="G12" s="3"/>
      <c r="H12" s="3"/>
      <c r="I12" s="3"/>
      <c r="J12" s="3"/>
      <c r="K12" s="42"/>
      <c r="L12" s="3"/>
      <c r="M12" s="3"/>
      <c r="N12" s="3"/>
      <c r="O12" s="3"/>
      <c r="P12" s="3"/>
      <c r="Q12" s="3"/>
      <c r="R12" s="43"/>
      <c r="S12" s="42"/>
      <c r="T12" s="3"/>
      <c r="U12" s="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>
      <c r="A13" s="3"/>
      <c r="B13" s="34" t="s">
        <v>20</v>
      </c>
      <c r="C13" s="45" t="s">
        <v>19</v>
      </c>
      <c r="D13" s="4"/>
      <c r="E13" s="4" t="s">
        <v>18</v>
      </c>
      <c r="F13" s="45" t="s">
        <v>21</v>
      </c>
      <c r="G13" s="4" t="s">
        <v>22</v>
      </c>
      <c r="H13" s="32" t="s">
        <v>23</v>
      </c>
      <c r="I13" s="32" t="s">
        <v>24</v>
      </c>
      <c r="J13" s="32" t="s">
        <v>25</v>
      </c>
      <c r="K13" s="59" t="s">
        <v>26</v>
      </c>
      <c r="L13" s="45" t="s">
        <v>27</v>
      </c>
      <c r="M13" s="45" t="s">
        <v>28</v>
      </c>
      <c r="N13" s="4" t="s">
        <v>29</v>
      </c>
      <c r="O13" s="4" t="s">
        <v>30</v>
      </c>
      <c r="P13" s="4" t="s">
        <v>31</v>
      </c>
      <c r="Q13" s="4" t="s">
        <v>32</v>
      </c>
      <c r="R13" s="46" t="s">
        <v>33</v>
      </c>
      <c r="S13" s="59" t="s">
        <v>34</v>
      </c>
      <c r="T13" s="46" t="s">
        <v>41</v>
      </c>
      <c r="U13" s="18" t="s">
        <v>39</v>
      </c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>
      <c r="A14" s="20"/>
      <c r="B14" s="35" t="s">
        <v>3</v>
      </c>
      <c r="C14" s="54"/>
      <c r="D14" s="36" t="s">
        <v>3</v>
      </c>
      <c r="E14" s="36" t="s">
        <v>3</v>
      </c>
      <c r="F14" s="36" t="s">
        <v>3</v>
      </c>
      <c r="G14" s="36" t="s">
        <v>3</v>
      </c>
      <c r="H14" s="38"/>
      <c r="I14" s="38" t="s">
        <v>3</v>
      </c>
      <c r="J14" s="278" t="s">
        <v>35</v>
      </c>
      <c r="K14" s="279"/>
      <c r="L14" s="22" t="s">
        <v>3</v>
      </c>
      <c r="M14" s="20"/>
      <c r="N14" s="22"/>
      <c r="O14" s="22"/>
      <c r="P14" s="22" t="s">
        <v>43</v>
      </c>
      <c r="Q14" s="22"/>
      <c r="R14" s="47"/>
      <c r="S14" s="48"/>
      <c r="T14" s="23"/>
      <c r="U14" s="23"/>
      <c r="V14" s="53"/>
      <c r="W14" s="53"/>
      <c r="X14" s="5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>
      <c r="A15" s="24"/>
      <c r="B15" s="37" t="s">
        <v>0</v>
      </c>
      <c r="C15" s="38" t="s">
        <v>0</v>
      </c>
      <c r="D15" s="38" t="s">
        <v>205</v>
      </c>
      <c r="E15" s="38" t="s">
        <v>1</v>
      </c>
      <c r="F15" s="38" t="s">
        <v>65</v>
      </c>
      <c r="G15" s="38" t="s">
        <v>3</v>
      </c>
      <c r="H15" s="38"/>
      <c r="I15" s="38" t="s">
        <v>3</v>
      </c>
      <c r="J15" s="280"/>
      <c r="K15" s="281"/>
      <c r="L15" s="25" t="s">
        <v>51</v>
      </c>
      <c r="M15" s="154" t="s">
        <v>46</v>
      </c>
      <c r="N15" s="21" t="s">
        <v>45</v>
      </c>
      <c r="O15" s="21" t="s">
        <v>42</v>
      </c>
      <c r="P15" s="21" t="s">
        <v>13</v>
      </c>
      <c r="Q15" s="20" t="s">
        <v>14</v>
      </c>
      <c r="R15" s="35" t="s">
        <v>15</v>
      </c>
      <c r="S15" s="49" t="s">
        <v>16</v>
      </c>
      <c r="T15" s="23" t="s">
        <v>40</v>
      </c>
      <c r="U15" s="26" t="s">
        <v>53</v>
      </c>
      <c r="V15" s="53"/>
      <c r="W15" s="53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ht="12" thickBot="1">
      <c r="A16" s="27" t="s">
        <v>4</v>
      </c>
      <c r="B16" s="39" t="s">
        <v>5</v>
      </c>
      <c r="C16" s="40" t="s">
        <v>62</v>
      </c>
      <c r="D16" s="40" t="s">
        <v>206</v>
      </c>
      <c r="E16" s="40" t="s">
        <v>7</v>
      </c>
      <c r="F16" s="40" t="s">
        <v>8</v>
      </c>
      <c r="G16" s="40" t="s">
        <v>9</v>
      </c>
      <c r="H16" s="40" t="s">
        <v>38</v>
      </c>
      <c r="I16" s="40" t="s">
        <v>10</v>
      </c>
      <c r="J16" s="41" t="s">
        <v>11</v>
      </c>
      <c r="K16" s="58" t="s">
        <v>54</v>
      </c>
      <c r="L16" s="31" t="s">
        <v>12</v>
      </c>
      <c r="M16" s="119" t="s">
        <v>312</v>
      </c>
      <c r="N16" s="28" t="s">
        <v>64</v>
      </c>
      <c r="O16" s="28" t="s">
        <v>55</v>
      </c>
      <c r="P16" s="28" t="s">
        <v>56</v>
      </c>
      <c r="Q16" s="30" t="s">
        <v>59</v>
      </c>
      <c r="R16" s="44" t="s">
        <v>44</v>
      </c>
      <c r="S16" s="50" t="s">
        <v>44</v>
      </c>
      <c r="T16" s="31" t="s">
        <v>52</v>
      </c>
      <c r="U16" s="28" t="s">
        <v>17</v>
      </c>
      <c r="V16" s="53"/>
      <c r="W16" s="53"/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ht="12" thickTop="1">
      <c r="A17" s="6">
        <v>1</v>
      </c>
      <c r="B17" s="135">
        <v>2319</v>
      </c>
      <c r="C17" s="184" t="s">
        <v>334</v>
      </c>
      <c r="D17" s="184" t="s">
        <v>335</v>
      </c>
      <c r="E17" s="52" t="s">
        <v>336</v>
      </c>
      <c r="F17" s="52" t="s">
        <v>287</v>
      </c>
      <c r="G17" s="136">
        <v>44417</v>
      </c>
      <c r="H17" s="10">
        <v>0</v>
      </c>
      <c r="I17" s="29">
        <v>0</v>
      </c>
      <c r="J17" s="8">
        <v>46379</v>
      </c>
      <c r="K17" s="29">
        <v>0</v>
      </c>
      <c r="L17" s="16">
        <f>(+G17+H17+I17+K17)</f>
        <v>44417</v>
      </c>
      <c r="M17" s="16">
        <f>ROUND((L17*0.3077),0)</f>
        <v>13667</v>
      </c>
      <c r="N17" s="16">
        <v>495</v>
      </c>
      <c r="O17" s="16">
        <v>0</v>
      </c>
      <c r="P17" s="16">
        <f>ROUND((L17*0.0145),0)</f>
        <v>644</v>
      </c>
      <c r="Q17" s="16">
        <v>187</v>
      </c>
      <c r="R17" s="16">
        <v>4801</v>
      </c>
      <c r="S17" s="16">
        <v>342</v>
      </c>
      <c r="T17" s="16">
        <f>+M17+N17+O17+P17+Q17+R17+S17</f>
        <v>20136</v>
      </c>
      <c r="U17" s="16">
        <f>+L17+T17</f>
        <v>64553</v>
      </c>
      <c r="V17" s="185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>
      <c r="A18" s="6"/>
      <c r="B18" s="161" t="s">
        <v>36</v>
      </c>
      <c r="C18" s="162" t="s">
        <v>36</v>
      </c>
      <c r="D18" s="163"/>
      <c r="E18" s="163" t="s">
        <v>12</v>
      </c>
      <c r="F18" s="162" t="s">
        <v>36</v>
      </c>
      <c r="G18" s="164">
        <f>SUM(G17:G17)</f>
        <v>44417</v>
      </c>
      <c r="H18" s="164">
        <f>SUM(H17:H17)</f>
        <v>0</v>
      </c>
      <c r="I18" s="164">
        <f>SUM(I17:I17)</f>
        <v>0</v>
      </c>
      <c r="J18" s="167" t="s">
        <v>36</v>
      </c>
      <c r="K18" s="164">
        <f t="shared" ref="K18:U18" si="0">SUM(K17:K17)</f>
        <v>0</v>
      </c>
      <c r="L18" s="164">
        <f t="shared" si="0"/>
        <v>44417</v>
      </c>
      <c r="M18" s="164">
        <f t="shared" si="0"/>
        <v>13667</v>
      </c>
      <c r="N18" s="164">
        <f t="shared" si="0"/>
        <v>495</v>
      </c>
      <c r="O18" s="164">
        <f t="shared" si="0"/>
        <v>0</v>
      </c>
      <c r="P18" s="164">
        <f t="shared" si="0"/>
        <v>644</v>
      </c>
      <c r="Q18" s="164">
        <f t="shared" si="0"/>
        <v>187</v>
      </c>
      <c r="R18" s="164">
        <f t="shared" si="0"/>
        <v>4801</v>
      </c>
      <c r="S18" s="164">
        <f t="shared" si="0"/>
        <v>342</v>
      </c>
      <c r="T18" s="164">
        <f t="shared" si="0"/>
        <v>20136</v>
      </c>
      <c r="U18" s="164">
        <f t="shared" si="0"/>
        <v>64553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>
      <c r="A19" s="6"/>
      <c r="B19" s="135"/>
      <c r="C19" s="137"/>
      <c r="D19" s="142"/>
      <c r="E19" s="186"/>
      <c r="F19" s="52"/>
      <c r="G19" s="136"/>
      <c r="H19" s="29"/>
      <c r="I19" s="29"/>
      <c r="J19" s="139"/>
      <c r="K19" s="29"/>
      <c r="L19" s="16"/>
      <c r="M19" s="16"/>
      <c r="N19" s="16"/>
      <c r="O19" s="16"/>
      <c r="P19" s="16"/>
      <c r="Q19" s="16"/>
      <c r="R19" s="140"/>
      <c r="S19" s="140"/>
      <c r="T19" s="16"/>
      <c r="U19" s="16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>
      <c r="A20" s="6"/>
      <c r="B20" s="135"/>
      <c r="C20" s="146"/>
      <c r="D20" s="146"/>
      <c r="E20" s="145"/>
      <c r="F20" s="52"/>
      <c r="G20" s="138"/>
      <c r="H20" s="7"/>
      <c r="I20" s="153"/>
      <c r="J20" s="8"/>
      <c r="K20" s="3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>
      <c r="A21" s="6"/>
      <c r="B21" s="135"/>
      <c r="C21" s="146"/>
      <c r="D21" s="146"/>
      <c r="E21" s="145"/>
      <c r="F21" s="52"/>
      <c r="G21" s="138"/>
      <c r="H21" s="7"/>
      <c r="I21" s="153"/>
      <c r="J21" s="8"/>
      <c r="K21" s="3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>
      <c r="A22" s="6"/>
      <c r="B22" s="135"/>
      <c r="C22" s="146"/>
      <c r="D22" s="146"/>
      <c r="E22" s="145"/>
      <c r="F22" s="52"/>
      <c r="G22" s="138"/>
      <c r="H22" s="7"/>
      <c r="I22" s="153"/>
      <c r="J22" s="8"/>
      <c r="K22" s="3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>
      <c r="A23" s="6"/>
      <c r="B23" s="135"/>
      <c r="C23" s="146"/>
      <c r="D23" s="146"/>
      <c r="E23" s="145"/>
      <c r="F23" s="52"/>
      <c r="G23" s="138"/>
      <c r="H23" s="7"/>
      <c r="I23" s="153"/>
      <c r="J23" s="8"/>
      <c r="K23" s="3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>
      <c r="A24" s="6"/>
      <c r="B24" s="135"/>
      <c r="C24" s="146"/>
      <c r="D24" s="146"/>
      <c r="E24" s="145"/>
      <c r="F24" s="52"/>
      <c r="G24" s="138"/>
      <c r="H24" s="7"/>
      <c r="I24" s="153"/>
      <c r="J24" s="8"/>
      <c r="K24" s="3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>
      <c r="A25" s="6"/>
      <c r="B25" s="135"/>
      <c r="C25" s="146"/>
      <c r="D25" s="146"/>
      <c r="E25" s="145"/>
      <c r="F25" s="52"/>
      <c r="G25" s="138"/>
      <c r="H25" s="7"/>
      <c r="I25" s="153"/>
      <c r="J25" s="8"/>
      <c r="K25" s="3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>
      <c r="A26" s="6"/>
      <c r="B26" s="135"/>
      <c r="C26" s="146"/>
      <c r="D26" s="146"/>
      <c r="E26" s="145"/>
      <c r="F26" s="52"/>
      <c r="G26" s="7"/>
      <c r="H26" s="7"/>
      <c r="I26" s="153"/>
      <c r="J26" s="8"/>
      <c r="K26" s="3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>
      <c r="A27" s="6"/>
      <c r="B27" s="6"/>
      <c r="C27" s="52"/>
      <c r="D27" s="52"/>
      <c r="E27" s="52"/>
      <c r="F27" s="52"/>
      <c r="G27" s="7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>
      <c r="A28" s="6"/>
      <c r="B28" s="6"/>
      <c r="C28" s="52"/>
      <c r="D28" s="52"/>
      <c r="E28" s="52"/>
      <c r="F28" s="52"/>
      <c r="G28" s="7"/>
      <c r="H28" s="7"/>
      <c r="I28" s="153"/>
      <c r="J28" s="8"/>
      <c r="K28" s="3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>
      <c r="A29" s="6"/>
      <c r="B29" s="6"/>
      <c r="C29" s="52"/>
      <c r="D29" s="52"/>
      <c r="E29" s="52"/>
      <c r="F29" s="52"/>
      <c r="G29" s="7"/>
      <c r="H29" s="7"/>
      <c r="I29" s="153"/>
      <c r="J29" s="8"/>
      <c r="K29" s="3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>
      <c r="A30" s="6"/>
      <c r="B30" s="6"/>
      <c r="C30" s="52"/>
      <c r="D30" s="52"/>
      <c r="E30" s="52"/>
      <c r="F30" s="52"/>
      <c r="G30" s="7"/>
      <c r="H30" s="7"/>
      <c r="I30" s="153"/>
      <c r="J30" s="8"/>
      <c r="K30" s="3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>
      <c r="A31" s="6"/>
      <c r="B31" s="6"/>
      <c r="C31" s="52"/>
      <c r="D31" s="52"/>
      <c r="E31" s="52"/>
      <c r="F31" s="52"/>
      <c r="G31" s="7"/>
      <c r="H31" s="7"/>
      <c r="I31" s="153"/>
      <c r="J31" s="8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>
      <c r="A32" s="6"/>
      <c r="B32" s="6"/>
      <c r="C32" s="52"/>
      <c r="D32" s="52"/>
      <c r="E32" s="52"/>
      <c r="F32" s="52"/>
      <c r="G32" s="7"/>
      <c r="H32" s="7"/>
      <c r="I32" s="153"/>
      <c r="J32" s="8"/>
      <c r="K32" s="3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>
      <c r="A33" s="6"/>
      <c r="B33" s="6"/>
      <c r="C33" s="52"/>
      <c r="D33" s="52"/>
      <c r="E33" s="52"/>
      <c r="F33" s="52"/>
      <c r="G33" s="7"/>
      <c r="H33" s="7"/>
      <c r="I33" s="153"/>
      <c r="J33" s="8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>
      <c r="A34" s="6"/>
      <c r="B34" s="6"/>
      <c r="C34" s="52"/>
      <c r="D34" s="52"/>
      <c r="E34" s="52"/>
      <c r="F34" s="52"/>
      <c r="G34" s="7"/>
      <c r="H34" s="7"/>
      <c r="I34" s="153"/>
      <c r="J34" s="8"/>
      <c r="K34" s="3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>
      <c r="A35" s="6"/>
      <c r="B35" s="6"/>
      <c r="C35" s="52"/>
      <c r="D35" s="52"/>
      <c r="E35" s="52"/>
      <c r="F35" s="52"/>
      <c r="G35" s="7"/>
      <c r="H35" s="7"/>
      <c r="I35" s="153"/>
      <c r="J35" s="8"/>
      <c r="K35" s="3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>
      <c r="A36" s="6"/>
      <c r="B36" s="6"/>
      <c r="C36" s="52"/>
      <c r="D36" s="52"/>
      <c r="E36" s="52"/>
      <c r="F36" s="52"/>
      <c r="G36" s="7"/>
      <c r="H36" s="7"/>
      <c r="I36" s="153"/>
      <c r="J36" s="8"/>
      <c r="K36" s="33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>
      <c r="A37" s="6"/>
      <c r="B37" s="6"/>
      <c r="C37" s="52"/>
      <c r="D37" s="52"/>
      <c r="E37" s="52"/>
      <c r="F37" s="52"/>
      <c r="G37" s="7"/>
      <c r="H37" s="7"/>
      <c r="I37" s="153"/>
      <c r="J37" s="8"/>
      <c r="K37" s="3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>
      <c r="A38" s="6"/>
      <c r="B38" s="6"/>
      <c r="C38" s="52"/>
      <c r="D38" s="52"/>
      <c r="E38" s="52"/>
      <c r="F38" s="52"/>
      <c r="G38" s="7"/>
      <c r="H38" s="7"/>
      <c r="I38" s="153"/>
      <c r="J38" s="8"/>
      <c r="K38" s="3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>
      <c r="A39" s="6"/>
      <c r="B39" s="6"/>
      <c r="C39" s="52"/>
      <c r="D39" s="52"/>
      <c r="E39" s="52"/>
      <c r="F39" s="52"/>
      <c r="G39" s="7"/>
      <c r="H39" s="7"/>
      <c r="I39" s="153"/>
      <c r="J39" s="8"/>
      <c r="K39" s="3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>
      <c r="A40" s="6"/>
      <c r="B40" s="6"/>
      <c r="C40" s="52"/>
      <c r="D40" s="52"/>
      <c r="E40" s="52"/>
      <c r="F40" s="52"/>
      <c r="G40" s="7"/>
      <c r="H40" s="7"/>
      <c r="I40" s="153"/>
      <c r="J40" s="8"/>
      <c r="K40" s="3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>
      <c r="A41" s="6"/>
      <c r="B41" s="6"/>
      <c r="C41" s="52"/>
      <c r="D41" s="52"/>
      <c r="E41" s="52"/>
      <c r="F41" s="52"/>
      <c r="G41" s="7"/>
      <c r="H41" s="7"/>
      <c r="I41" s="153"/>
      <c r="J41" s="8"/>
      <c r="K41" s="3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125" customFormat="1">
      <c r="A42" s="130"/>
      <c r="B42" s="130"/>
      <c r="C42" s="130"/>
      <c r="D42" s="240"/>
      <c r="E42" s="131" t="s">
        <v>37</v>
      </c>
      <c r="F42" s="132" t="s">
        <v>36</v>
      </c>
      <c r="G42" s="133">
        <f>G23+G18</f>
        <v>44417</v>
      </c>
      <c r="H42" s="133">
        <f>H23+H18</f>
        <v>0</v>
      </c>
      <c r="I42" s="133">
        <f>I23+I18</f>
        <v>0</v>
      </c>
      <c r="J42" s="134" t="s">
        <v>36</v>
      </c>
      <c r="K42" s="133">
        <f t="shared" ref="K42:U42" si="1">K23+K18</f>
        <v>0</v>
      </c>
      <c r="L42" s="133">
        <f t="shared" si="1"/>
        <v>44417</v>
      </c>
      <c r="M42" s="133">
        <f t="shared" si="1"/>
        <v>13667</v>
      </c>
      <c r="N42" s="133">
        <f t="shared" si="1"/>
        <v>495</v>
      </c>
      <c r="O42" s="133">
        <f t="shared" si="1"/>
        <v>0</v>
      </c>
      <c r="P42" s="133">
        <f t="shared" si="1"/>
        <v>644</v>
      </c>
      <c r="Q42" s="133">
        <f t="shared" si="1"/>
        <v>187</v>
      </c>
      <c r="R42" s="133">
        <f t="shared" si="1"/>
        <v>4801</v>
      </c>
      <c r="S42" s="133">
        <f>S23+S18</f>
        <v>342</v>
      </c>
      <c r="T42" s="133">
        <f t="shared" si="1"/>
        <v>20136</v>
      </c>
      <c r="U42" s="133">
        <f t="shared" si="1"/>
        <v>64553</v>
      </c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</row>
    <row r="43" spans="1:75" s="125" customFormat="1" ht="12.75">
      <c r="A43" s="122"/>
      <c r="B43" s="123"/>
      <c r="C43" s="123"/>
      <c r="D43" s="123"/>
      <c r="E43" s="123"/>
      <c r="F43" s="123"/>
      <c r="G43" s="123"/>
      <c r="H43" s="123"/>
      <c r="I43" s="123"/>
      <c r="J43" s="225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</row>
    <row r="44" spans="1:75" s="125" customFormat="1" ht="12.75">
      <c r="A44" s="122"/>
      <c r="B44" s="1"/>
      <c r="C44" s="1"/>
      <c r="D44" s="1"/>
      <c r="E44" s="1"/>
      <c r="F44" s="1"/>
      <c r="G44" s="1"/>
      <c r="H44" s="1"/>
      <c r="I44" s="1"/>
      <c r="J44" s="225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</row>
    <row r="45" spans="1:75" s="125" customFormat="1" ht="12.75">
      <c r="A45" s="122"/>
      <c r="B45" s="1"/>
      <c r="C45" s="1"/>
      <c r="D45" s="1"/>
      <c r="E45" s="1"/>
      <c r="F45" s="1"/>
      <c r="G45" s="1"/>
      <c r="H45" s="1"/>
      <c r="I45" s="1"/>
      <c r="J45" s="225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</row>
    <row r="46" spans="1:75" s="125" customFormat="1" ht="12.75">
      <c r="A46" s="122"/>
      <c r="B46" s="1"/>
      <c r="C46" s="1"/>
      <c r="D46" s="1"/>
      <c r="E46" s="1"/>
      <c r="F46" s="1"/>
      <c r="G46" s="1"/>
      <c r="H46" s="1"/>
      <c r="I46" s="1"/>
      <c r="J46" s="225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</row>
    <row r="47" spans="1:75" s="125" customFormat="1" ht="12.75">
      <c r="A47" s="122"/>
      <c r="B47" s="123"/>
      <c r="C47" s="123"/>
      <c r="D47" s="123"/>
      <c r="E47" s="123"/>
      <c r="F47" s="123"/>
      <c r="G47" s="123"/>
      <c r="H47" s="123"/>
      <c r="I47" s="123"/>
      <c r="J47" s="225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</row>
    <row r="48" spans="1:75" s="125" customFormat="1" ht="12.75">
      <c r="A48" s="122"/>
      <c r="B48" s="123"/>
      <c r="C48" s="123"/>
      <c r="D48" s="123"/>
      <c r="E48" s="123"/>
      <c r="F48" s="123"/>
      <c r="G48" s="123"/>
      <c r="H48" s="123"/>
      <c r="I48" s="123"/>
      <c r="J48" s="225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</row>
    <row r="49" spans="1:75" s="125" customFormat="1" ht="12.75">
      <c r="A49" s="122"/>
      <c r="B49" s="123"/>
      <c r="C49" s="123"/>
      <c r="D49" s="123"/>
      <c r="E49" s="123"/>
      <c r="F49" s="123"/>
      <c r="G49" s="123"/>
      <c r="H49" s="123"/>
      <c r="I49" s="123"/>
      <c r="J49" s="225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</row>
    <row r="50" spans="1:75" s="125" customFormat="1" ht="12.75">
      <c r="A50" s="122"/>
      <c r="B50" s="123"/>
      <c r="C50" s="123"/>
      <c r="D50" s="123"/>
      <c r="E50" s="123"/>
      <c r="F50" s="123"/>
      <c r="G50" s="123"/>
      <c r="H50" s="123"/>
      <c r="I50" s="123"/>
      <c r="J50" s="225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</row>
    <row r="51" spans="1:75" s="125" customFormat="1" ht="12.75">
      <c r="A51" s="122"/>
      <c r="B51" s="123"/>
      <c r="C51" s="123"/>
      <c r="D51" s="123"/>
      <c r="E51" s="123"/>
      <c r="F51" s="123"/>
      <c r="G51" s="123"/>
      <c r="H51" s="123"/>
      <c r="I51" s="123"/>
      <c r="J51" s="225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</row>
    <row r="52" spans="1:75" s="125" customFormat="1" ht="12.75">
      <c r="A52" s="122"/>
      <c r="B52" s="123"/>
      <c r="C52" s="123"/>
      <c r="D52" s="123"/>
      <c r="E52" s="123"/>
      <c r="F52" s="123"/>
      <c r="G52" s="123"/>
      <c r="H52" s="123"/>
      <c r="I52" s="123"/>
      <c r="J52" s="225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</row>
    <row r="53" spans="1:75" s="125" customFormat="1" ht="12.75">
      <c r="A53" s="122"/>
      <c r="B53" s="123"/>
      <c r="C53" s="123"/>
      <c r="D53" s="123"/>
      <c r="E53" s="123"/>
      <c r="F53" s="123"/>
      <c r="G53" s="123"/>
      <c r="H53" s="123"/>
      <c r="I53" s="123"/>
      <c r="J53" s="225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</row>
    <row r="54" spans="1:75" s="125" customFormat="1" ht="12.75">
      <c r="A54" s="122"/>
      <c r="B54" s="123"/>
      <c r="C54" s="123"/>
      <c r="D54" s="123"/>
      <c r="E54" s="123"/>
      <c r="F54" s="123"/>
      <c r="G54" s="123"/>
      <c r="H54" s="123"/>
      <c r="I54" s="123"/>
      <c r="J54" s="225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</row>
    <row r="55" spans="1:75" s="125" customFormat="1" ht="12.75">
      <c r="A55" s="122"/>
      <c r="B55" s="123"/>
      <c r="C55" s="123"/>
      <c r="D55" s="123"/>
      <c r="E55" s="123"/>
      <c r="F55" s="123"/>
      <c r="G55" s="123"/>
      <c r="H55" s="123"/>
      <c r="I55" s="123"/>
      <c r="J55" s="225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</row>
    <row r="56" spans="1:75" s="125" customFormat="1" ht="12.75">
      <c r="A56" s="122"/>
      <c r="B56" s="123"/>
      <c r="C56" s="123"/>
      <c r="D56" s="123"/>
      <c r="E56" s="123"/>
      <c r="F56" s="123"/>
      <c r="G56" s="123"/>
      <c r="H56" s="123"/>
      <c r="I56" s="123"/>
      <c r="J56" s="225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</row>
    <row r="57" spans="1:75" s="125" customFormat="1" ht="12.75">
      <c r="A57" s="122"/>
      <c r="B57" s="123"/>
      <c r="C57" s="123"/>
      <c r="D57" s="123"/>
      <c r="E57" s="123"/>
      <c r="F57" s="123"/>
      <c r="G57" s="123"/>
      <c r="H57" s="123"/>
      <c r="I57" s="123"/>
      <c r="J57" s="225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</row>
    <row r="58" spans="1: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</sheetData>
  <mergeCells count="1">
    <mergeCell ref="J14:K15"/>
  </mergeCells>
  <printOptions horizontalCentered="1"/>
  <pageMargins left="0.2" right="0.2" top="1" bottom="0.25" header="0.3" footer="0.3"/>
  <pageSetup paperSize="5" scale="74" fitToHeight="2" orientation="landscape" r:id="rId1"/>
  <headerFooter>
    <oddHeader>&amp;C&amp;"Times New Roman,Bold"Government of Guam
Fiscal Year 2025
3rd Qtr Agency Staffing Pattern
(CURRENT)
Date: &amp;D&amp;R&amp;"Times New Roman,Bold"[BBMR SP-1]</oddHeader>
  </headerFooter>
  <rowBreaks count="3" manualBreakCount="3">
    <brk id="42" max="16383" man="1"/>
    <brk id="55" max="16383" man="1"/>
    <brk id="57" max="16383" man="1"/>
  </rowBreaks>
  <colBreaks count="1" manualBreakCount="1">
    <brk id="1" max="9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3"/>
  <sheetViews>
    <sheetView view="pageLayout" topLeftCell="A2" zoomScale="114" zoomScaleNormal="106" zoomScaleSheetLayoutView="100" zoomScalePageLayoutView="114" workbookViewId="0">
      <selection activeCell="L8" sqref="L8"/>
    </sheetView>
  </sheetViews>
  <sheetFormatPr defaultColWidth="8.77734375" defaultRowHeight="11.25"/>
  <cols>
    <col min="1" max="1" width="2.77734375" style="125" customWidth="1"/>
    <col min="2" max="2" width="5.77734375" style="125" customWidth="1"/>
    <col min="3" max="3" width="28" style="125" customWidth="1"/>
    <col min="4" max="4" width="23.109375" style="125" customWidth="1"/>
    <col min="5" max="5" width="27.5546875" style="125" customWidth="1"/>
    <col min="6" max="6" width="8" style="125" customWidth="1"/>
    <col min="7" max="7" width="8.21875" style="125" customWidth="1"/>
    <col min="8" max="8" width="5.88671875" style="125" customWidth="1"/>
    <col min="9" max="9" width="6" style="125" customWidth="1"/>
    <col min="10" max="10" width="5.77734375" style="125" customWidth="1"/>
    <col min="11" max="11" width="5.5546875" style="125" customWidth="1"/>
    <col min="12" max="12" width="7.6640625" style="125" customWidth="1"/>
    <col min="13" max="13" width="11.33203125" style="125" customWidth="1"/>
    <col min="14" max="14" width="9.21875" style="125" customWidth="1"/>
    <col min="15" max="15" width="8.6640625" style="125" customWidth="1"/>
    <col min="16" max="16" width="8" style="125" customWidth="1"/>
    <col min="17" max="17" width="6.77734375" style="125" customWidth="1"/>
    <col min="18" max="21" width="8.77734375" style="125" customWidth="1"/>
    <col min="22" max="16384" width="8.77734375" style="125"/>
  </cols>
  <sheetData>
    <row r="1" spans="1:74" ht="15.75">
      <c r="A1" s="121"/>
      <c r="B1" s="121"/>
      <c r="C1" s="121"/>
      <c r="D1" s="121"/>
      <c r="E1" s="121"/>
      <c r="F1" s="121"/>
      <c r="G1" s="188" t="s">
        <v>3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 t="s">
        <v>3</v>
      </c>
      <c r="U1" s="121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</row>
    <row r="2" spans="1:74" ht="12.75">
      <c r="A2" s="122" t="s">
        <v>48</v>
      </c>
      <c r="B2" s="121"/>
      <c r="C2" s="121"/>
      <c r="D2" s="122" t="s">
        <v>66</v>
      </c>
      <c r="E2" s="122"/>
      <c r="F2" s="122"/>
      <c r="G2" s="122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</row>
    <row r="3" spans="1:74" ht="8.1" customHeight="1">
      <c r="A3" s="122"/>
      <c r="B3" s="121"/>
      <c r="C3" s="121"/>
      <c r="D3" s="122"/>
      <c r="E3" s="122"/>
      <c r="F3" s="122"/>
      <c r="G3" s="122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</row>
    <row r="4" spans="1:74" ht="12.75">
      <c r="A4" s="122" t="s">
        <v>57</v>
      </c>
      <c r="B4" s="121"/>
      <c r="C4" s="121"/>
      <c r="D4" s="122" t="s">
        <v>67</v>
      </c>
      <c r="E4" s="122"/>
      <c r="F4" s="122"/>
      <c r="G4" s="122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</row>
    <row r="5" spans="1:74" ht="8.1" customHeight="1">
      <c r="A5" s="122"/>
      <c r="B5" s="121"/>
      <c r="C5" s="121"/>
      <c r="D5" s="122"/>
      <c r="E5" s="122"/>
      <c r="F5" s="122"/>
      <c r="G5" s="122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</row>
    <row r="6" spans="1:74" ht="12.75">
      <c r="A6" s="122" t="s">
        <v>49</v>
      </c>
      <c r="B6" s="121"/>
      <c r="C6" s="121"/>
      <c r="D6" s="122" t="s">
        <v>68</v>
      </c>
      <c r="E6" s="122"/>
      <c r="F6" s="122"/>
      <c r="G6" s="122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</row>
    <row r="7" spans="1:74" ht="8.1" customHeight="1">
      <c r="A7" s="122"/>
      <c r="B7" s="121"/>
      <c r="C7" s="121"/>
      <c r="D7" s="122"/>
      <c r="E7" s="122"/>
      <c r="F7" s="122"/>
      <c r="G7" s="122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</row>
    <row r="8" spans="1:74" ht="12.75">
      <c r="A8" s="122" t="s">
        <v>50</v>
      </c>
      <c r="B8" s="121"/>
      <c r="C8" s="121"/>
      <c r="D8" s="122" t="s">
        <v>166</v>
      </c>
      <c r="E8" s="122"/>
      <c r="F8" s="250" t="s">
        <v>167</v>
      </c>
      <c r="I8" s="121"/>
      <c r="J8" s="121"/>
      <c r="K8" s="121"/>
      <c r="L8" s="121"/>
      <c r="M8" s="189"/>
      <c r="N8" s="189"/>
      <c r="O8" s="189"/>
      <c r="P8" s="189"/>
      <c r="Q8" s="189"/>
      <c r="R8" s="189"/>
      <c r="S8" s="189"/>
      <c r="T8" s="189"/>
      <c r="U8" s="121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</row>
    <row r="9" spans="1:74" ht="15">
      <c r="A9" s="121"/>
      <c r="B9" s="121"/>
      <c r="C9" s="245"/>
      <c r="D9" s="245"/>
      <c r="E9" s="244"/>
      <c r="F9" s="121" t="s">
        <v>293</v>
      </c>
      <c r="G9" s="126"/>
      <c r="H9" s="126"/>
      <c r="I9" s="126"/>
      <c r="J9" s="126"/>
      <c r="K9" s="126"/>
      <c r="L9" s="121"/>
      <c r="M9" s="121" t="s">
        <v>3</v>
      </c>
      <c r="N9" s="121"/>
      <c r="O9" s="121"/>
      <c r="P9" s="121"/>
      <c r="Q9" s="121"/>
      <c r="R9" s="126"/>
      <c r="S9" s="126"/>
      <c r="T9" s="121"/>
      <c r="U9" s="121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</row>
    <row r="10" spans="1:74" ht="15.75" thickBot="1">
      <c r="A10" s="121"/>
      <c r="B10" s="121"/>
      <c r="C10" s="121"/>
      <c r="D10" s="121"/>
      <c r="E10" s="246"/>
      <c r="F10" s="121"/>
      <c r="G10" s="126"/>
      <c r="H10" s="126"/>
      <c r="I10" s="126"/>
      <c r="J10" s="126"/>
      <c r="K10" s="126"/>
      <c r="L10" s="121"/>
      <c r="M10" s="121"/>
      <c r="N10" s="121"/>
      <c r="O10" s="121"/>
      <c r="P10" s="121"/>
      <c r="Q10" s="121"/>
      <c r="R10" s="126"/>
      <c r="S10" s="126"/>
      <c r="T10" s="121"/>
      <c r="U10" s="121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</row>
    <row r="11" spans="1:74" ht="12.75" thickTop="1" thickBot="1">
      <c r="A11" s="121"/>
      <c r="B11" s="190" t="s">
        <v>47</v>
      </c>
      <c r="C11" s="191"/>
      <c r="D11" s="191"/>
      <c r="E11" s="191"/>
      <c r="F11" s="191"/>
      <c r="G11" s="191"/>
      <c r="H11" s="191"/>
      <c r="I11" s="191"/>
      <c r="J11" s="191"/>
      <c r="K11" s="192"/>
      <c r="L11" s="121"/>
      <c r="M11" s="121"/>
      <c r="N11" s="121"/>
      <c r="O11" s="121"/>
      <c r="P11" s="121"/>
      <c r="Q11" s="121"/>
      <c r="R11" s="190" t="s">
        <v>47</v>
      </c>
      <c r="S11" s="192"/>
      <c r="T11" s="121"/>
      <c r="U11" s="121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</row>
    <row r="12" spans="1:74" ht="12" thickTop="1">
      <c r="A12" s="121"/>
      <c r="B12" s="193"/>
      <c r="C12" s="121"/>
      <c r="D12" s="121"/>
      <c r="E12" s="121"/>
      <c r="F12" s="121"/>
      <c r="G12" s="121"/>
      <c r="H12" s="121"/>
      <c r="I12" s="121"/>
      <c r="J12" s="121"/>
      <c r="K12" s="194"/>
      <c r="L12" s="121"/>
      <c r="M12" s="121"/>
      <c r="N12" s="121"/>
      <c r="O12" s="121"/>
      <c r="P12" s="121"/>
      <c r="Q12" s="121"/>
      <c r="R12" s="193"/>
      <c r="S12" s="194"/>
      <c r="T12" s="121"/>
      <c r="U12" s="121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</row>
    <row r="13" spans="1:74">
      <c r="A13" s="121"/>
      <c r="B13" s="195" t="s">
        <v>20</v>
      </c>
      <c r="C13" s="196" t="s">
        <v>19</v>
      </c>
      <c r="D13" s="197"/>
      <c r="E13" s="197" t="s">
        <v>18</v>
      </c>
      <c r="F13" s="196" t="s">
        <v>21</v>
      </c>
      <c r="G13" s="197" t="s">
        <v>22</v>
      </c>
      <c r="H13" s="198" t="s">
        <v>23</v>
      </c>
      <c r="I13" s="198" t="s">
        <v>24</v>
      </c>
      <c r="J13" s="198" t="s">
        <v>25</v>
      </c>
      <c r="K13" s="199" t="s">
        <v>26</v>
      </c>
      <c r="L13" s="196" t="s">
        <v>27</v>
      </c>
      <c r="M13" s="196" t="s">
        <v>28</v>
      </c>
      <c r="N13" s="197" t="s">
        <v>29</v>
      </c>
      <c r="O13" s="197" t="s">
        <v>30</v>
      </c>
      <c r="P13" s="197" t="s">
        <v>31</v>
      </c>
      <c r="Q13" s="197" t="s">
        <v>32</v>
      </c>
      <c r="R13" s="200" t="s">
        <v>33</v>
      </c>
      <c r="S13" s="199" t="s">
        <v>34</v>
      </c>
      <c r="T13" s="200" t="s">
        <v>41</v>
      </c>
      <c r="U13" s="127" t="s">
        <v>39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</row>
    <row r="14" spans="1:74">
      <c r="A14" s="201"/>
      <c r="B14" s="202" t="s">
        <v>3</v>
      </c>
      <c r="C14" s="203"/>
      <c r="D14" s="36" t="s">
        <v>3</v>
      </c>
      <c r="E14" s="204" t="s">
        <v>3</v>
      </c>
      <c r="F14" s="204" t="s">
        <v>3</v>
      </c>
      <c r="G14" s="204" t="s">
        <v>3</v>
      </c>
      <c r="H14" s="205"/>
      <c r="I14" s="205" t="s">
        <v>3</v>
      </c>
      <c r="J14" s="278" t="s">
        <v>35</v>
      </c>
      <c r="K14" s="279"/>
      <c r="L14" s="206" t="s">
        <v>3</v>
      </c>
      <c r="M14" s="201"/>
      <c r="N14" s="206"/>
      <c r="O14" s="206"/>
      <c r="P14" s="206" t="s">
        <v>43</v>
      </c>
      <c r="Q14" s="206"/>
      <c r="R14" s="207"/>
      <c r="S14" s="208"/>
      <c r="T14" s="209"/>
      <c r="U14" s="209"/>
      <c r="V14" s="210"/>
      <c r="W14" s="210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</row>
    <row r="15" spans="1:74">
      <c r="A15" s="211"/>
      <c r="B15" s="212" t="s">
        <v>0</v>
      </c>
      <c r="C15" s="205" t="s">
        <v>0</v>
      </c>
      <c r="D15" s="38" t="s">
        <v>274</v>
      </c>
      <c r="E15" s="205" t="s">
        <v>1</v>
      </c>
      <c r="F15" s="205" t="s">
        <v>2</v>
      </c>
      <c r="G15" s="205" t="s">
        <v>3</v>
      </c>
      <c r="H15" s="205"/>
      <c r="I15" s="205" t="s">
        <v>3</v>
      </c>
      <c r="J15" s="280"/>
      <c r="K15" s="281"/>
      <c r="L15" s="213" t="s">
        <v>51</v>
      </c>
      <c r="M15" s="214" t="s">
        <v>46</v>
      </c>
      <c r="N15" s="214" t="s">
        <v>45</v>
      </c>
      <c r="O15" s="214" t="s">
        <v>42</v>
      </c>
      <c r="P15" s="214" t="s">
        <v>13</v>
      </c>
      <c r="Q15" s="201" t="s">
        <v>14</v>
      </c>
      <c r="R15" s="202" t="s">
        <v>15</v>
      </c>
      <c r="S15" s="215" t="s">
        <v>16</v>
      </c>
      <c r="T15" s="209" t="s">
        <v>40</v>
      </c>
      <c r="U15" s="216" t="s">
        <v>53</v>
      </c>
      <c r="V15" s="210"/>
      <c r="W15" s="210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</row>
    <row r="16" spans="1:74" ht="12" thickBot="1">
      <c r="A16" s="217" t="s">
        <v>4</v>
      </c>
      <c r="B16" s="218" t="s">
        <v>5</v>
      </c>
      <c r="C16" s="219" t="s">
        <v>62</v>
      </c>
      <c r="D16" s="40" t="s">
        <v>275</v>
      </c>
      <c r="E16" s="219" t="s">
        <v>7</v>
      </c>
      <c r="F16" s="219" t="s">
        <v>8</v>
      </c>
      <c r="G16" s="219" t="s">
        <v>9</v>
      </c>
      <c r="H16" s="219" t="s">
        <v>38</v>
      </c>
      <c r="I16" s="219" t="s">
        <v>10</v>
      </c>
      <c r="J16" s="41" t="s">
        <v>11</v>
      </c>
      <c r="K16" s="58"/>
      <c r="L16" s="220" t="s">
        <v>12</v>
      </c>
      <c r="M16" s="119" t="s">
        <v>312</v>
      </c>
      <c r="N16" s="221" t="s">
        <v>63</v>
      </c>
      <c r="O16" s="221" t="s">
        <v>55</v>
      </c>
      <c r="P16" s="221" t="s">
        <v>56</v>
      </c>
      <c r="Q16" s="128" t="s">
        <v>60</v>
      </c>
      <c r="R16" s="222" t="s">
        <v>44</v>
      </c>
      <c r="S16" s="223" t="s">
        <v>44</v>
      </c>
      <c r="T16" s="220" t="s">
        <v>52</v>
      </c>
      <c r="U16" s="221" t="s">
        <v>17</v>
      </c>
      <c r="V16" s="210"/>
      <c r="W16" s="210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</row>
    <row r="17" spans="1:74" ht="14.25" customHeight="1" thickTop="1">
      <c r="A17" s="129">
        <v>1</v>
      </c>
      <c r="B17" s="135">
        <v>1027</v>
      </c>
      <c r="C17" s="52" t="s">
        <v>146</v>
      </c>
      <c r="D17" s="51" t="s">
        <v>263</v>
      </c>
      <c r="E17" s="52" t="s">
        <v>250</v>
      </c>
      <c r="F17" s="156" t="s">
        <v>284</v>
      </c>
      <c r="G17" s="138"/>
      <c r="H17" s="7"/>
      <c r="I17" s="153"/>
      <c r="J17" s="153"/>
      <c r="K17" s="33"/>
      <c r="L17" s="247"/>
      <c r="M17" s="15"/>
      <c r="N17" s="15"/>
      <c r="O17" s="15"/>
      <c r="P17" s="15"/>
      <c r="Q17" s="15"/>
      <c r="R17" s="15"/>
      <c r="S17" s="15"/>
      <c r="T17" s="15"/>
      <c r="U17" s="15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</row>
    <row r="18" spans="1:74" ht="14.25" customHeight="1">
      <c r="A18" s="129">
        <f t="shared" ref="A18:A35" si="0">A17+1</f>
        <v>2</v>
      </c>
      <c r="B18" s="135">
        <v>1077</v>
      </c>
      <c r="C18" s="52" t="s">
        <v>165</v>
      </c>
      <c r="D18" s="51" t="s">
        <v>264</v>
      </c>
      <c r="E18" s="52" t="s">
        <v>249</v>
      </c>
      <c r="F18" s="156" t="s">
        <v>241</v>
      </c>
      <c r="G18" s="138"/>
      <c r="H18" s="7"/>
      <c r="I18" s="153"/>
      <c r="J18" s="153"/>
      <c r="K18" s="33"/>
      <c r="L18" s="248"/>
      <c r="M18" s="15"/>
      <c r="N18" s="15"/>
      <c r="O18" s="15"/>
      <c r="P18" s="15"/>
      <c r="Q18" s="15"/>
      <c r="R18" s="15"/>
      <c r="S18" s="15"/>
      <c r="T18" s="15"/>
      <c r="U18" s="15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</row>
    <row r="19" spans="1:74" ht="14.25" customHeight="1">
      <c r="A19" s="129">
        <f t="shared" si="0"/>
        <v>3</v>
      </c>
      <c r="B19" s="227">
        <v>1013</v>
      </c>
      <c r="C19" s="229" t="s">
        <v>285</v>
      </c>
      <c r="D19" s="229" t="s">
        <v>343</v>
      </c>
      <c r="E19" s="52" t="s">
        <v>338</v>
      </c>
      <c r="F19" s="156" t="s">
        <v>283</v>
      </c>
      <c r="G19" s="138"/>
      <c r="H19" s="7"/>
      <c r="I19" s="153"/>
      <c r="J19" s="153"/>
      <c r="K19" s="33"/>
      <c r="L19" s="248"/>
      <c r="M19" s="15"/>
      <c r="N19" s="15"/>
      <c r="O19" s="15"/>
      <c r="P19" s="15"/>
      <c r="Q19" s="15"/>
      <c r="R19" s="15"/>
      <c r="S19" s="15"/>
      <c r="T19" s="15"/>
      <c r="U19" s="15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</row>
    <row r="20" spans="1:74" ht="14.25" customHeight="1">
      <c r="A20" s="129">
        <f t="shared" si="0"/>
        <v>4</v>
      </c>
      <c r="B20" s="135">
        <v>1008</v>
      </c>
      <c r="C20" s="52" t="s">
        <v>130</v>
      </c>
      <c r="D20" s="51" t="s">
        <v>265</v>
      </c>
      <c r="E20" s="52" t="s">
        <v>245</v>
      </c>
      <c r="F20" s="156" t="s">
        <v>283</v>
      </c>
      <c r="G20" s="138"/>
      <c r="H20" s="7"/>
      <c r="I20" s="153"/>
      <c r="J20" s="153"/>
      <c r="K20" s="33"/>
      <c r="L20" s="248"/>
      <c r="M20" s="15"/>
      <c r="N20" s="15"/>
      <c r="O20" s="15"/>
      <c r="P20" s="15"/>
      <c r="Q20" s="15"/>
      <c r="R20" s="15"/>
      <c r="S20" s="15"/>
      <c r="T20" s="15"/>
      <c r="U20" s="15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</row>
    <row r="21" spans="1:74" s="9" customFormat="1" ht="14.25" customHeight="1">
      <c r="A21" s="129">
        <f t="shared" si="0"/>
        <v>5</v>
      </c>
      <c r="B21" s="155">
        <v>1080</v>
      </c>
      <c r="C21" s="229" t="s">
        <v>130</v>
      </c>
      <c r="D21" s="229" t="s">
        <v>279</v>
      </c>
      <c r="E21" s="145" t="s">
        <v>259</v>
      </c>
      <c r="F21" s="156" t="s">
        <v>282</v>
      </c>
      <c r="G21" s="138"/>
      <c r="H21" s="7"/>
      <c r="I21" s="7"/>
      <c r="J21" s="8"/>
      <c r="K21" s="236"/>
      <c r="L21" s="15"/>
      <c r="M21" s="15"/>
      <c r="N21" s="233"/>
      <c r="O21" s="15"/>
      <c r="P21" s="233"/>
      <c r="Q21" s="233"/>
      <c r="R21" s="234"/>
      <c r="S21" s="234"/>
      <c r="T21" s="15"/>
      <c r="U21" s="1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ht="14.25" customHeight="1">
      <c r="A22" s="129">
        <f t="shared" si="0"/>
        <v>6</v>
      </c>
      <c r="B22" s="155">
        <v>1077</v>
      </c>
      <c r="C22" s="228" t="s">
        <v>280</v>
      </c>
      <c r="D22" s="228" t="s">
        <v>281</v>
      </c>
      <c r="E22" s="52" t="s">
        <v>184</v>
      </c>
      <c r="F22" s="156" t="s">
        <v>282</v>
      </c>
      <c r="I22" s="153"/>
      <c r="J22" s="153"/>
      <c r="K22" s="3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</row>
    <row r="23" spans="1:74" ht="14.25" customHeight="1">
      <c r="A23" s="129">
        <f t="shared" si="0"/>
        <v>7</v>
      </c>
      <c r="B23" s="135">
        <v>1006</v>
      </c>
      <c r="C23" s="137" t="s">
        <v>179</v>
      </c>
      <c r="D23" s="137" t="s">
        <v>313</v>
      </c>
      <c r="E23" s="52" t="s">
        <v>182</v>
      </c>
      <c r="F23" s="156" t="s">
        <v>283</v>
      </c>
      <c r="G23" s="138"/>
      <c r="H23" s="7"/>
      <c r="I23" s="7"/>
      <c r="J23" s="8"/>
      <c r="K23" s="236"/>
      <c r="L23" s="15"/>
      <c r="M23" s="15"/>
      <c r="N23" s="233"/>
      <c r="O23" s="15"/>
      <c r="P23" s="233"/>
      <c r="Q23" s="233"/>
      <c r="R23" s="15"/>
      <c r="S23" s="15"/>
      <c r="T23" s="15"/>
      <c r="U23" s="15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</row>
    <row r="24" spans="1:74" ht="14.25" customHeight="1">
      <c r="A24" s="129">
        <f t="shared" si="0"/>
        <v>8</v>
      </c>
      <c r="B24" s="159">
        <v>920</v>
      </c>
      <c r="C24" s="51" t="s">
        <v>158</v>
      </c>
      <c r="D24" s="51" t="s">
        <v>266</v>
      </c>
      <c r="E24" s="51" t="s">
        <v>251</v>
      </c>
      <c r="F24" s="249" t="s">
        <v>243</v>
      </c>
      <c r="G24" s="138"/>
      <c r="H24" s="7"/>
      <c r="I24" s="153"/>
      <c r="J24" s="153"/>
      <c r="K24" s="3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</row>
    <row r="25" spans="1:74" ht="14.25" customHeight="1">
      <c r="A25" s="129">
        <f>A24+1</f>
        <v>9</v>
      </c>
      <c r="B25" s="135">
        <v>1030</v>
      </c>
      <c r="C25" s="52" t="s">
        <v>146</v>
      </c>
      <c r="D25" s="51" t="s">
        <v>267</v>
      </c>
      <c r="E25" s="52" t="s">
        <v>253</v>
      </c>
      <c r="F25" s="156" t="s">
        <v>244</v>
      </c>
      <c r="G25" s="138"/>
      <c r="H25" s="7"/>
      <c r="I25" s="153"/>
      <c r="J25" s="8"/>
      <c r="K25" s="3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</row>
    <row r="26" spans="1:74" ht="14.25" customHeight="1">
      <c r="A26" s="129">
        <f t="shared" si="0"/>
        <v>10</v>
      </c>
      <c r="B26" s="135">
        <v>1043</v>
      </c>
      <c r="C26" s="52" t="s">
        <v>146</v>
      </c>
      <c r="D26" s="51" t="s">
        <v>268</v>
      </c>
      <c r="E26" s="52" t="s">
        <v>255</v>
      </c>
      <c r="F26" s="156" t="s">
        <v>247</v>
      </c>
      <c r="G26" s="138"/>
      <c r="H26" s="7"/>
      <c r="I26" s="153"/>
      <c r="J26" s="8"/>
      <c r="K26" s="3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</row>
    <row r="27" spans="1:74" ht="14.25" customHeight="1">
      <c r="A27" s="129">
        <f t="shared" si="0"/>
        <v>11</v>
      </c>
      <c r="B27" s="135">
        <v>1079</v>
      </c>
      <c r="C27" s="52" t="s">
        <v>146</v>
      </c>
      <c r="D27" s="51" t="s">
        <v>269</v>
      </c>
      <c r="E27" s="52" t="s">
        <v>254</v>
      </c>
      <c r="F27" s="156" t="s">
        <v>248</v>
      </c>
      <c r="G27" s="138"/>
      <c r="H27" s="7"/>
      <c r="I27" s="153"/>
      <c r="J27" s="8"/>
      <c r="K27" s="3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</row>
    <row r="28" spans="1:74" ht="14.25" customHeight="1">
      <c r="A28" s="129">
        <f t="shared" si="0"/>
        <v>12</v>
      </c>
      <c r="B28" s="135">
        <v>950</v>
      </c>
      <c r="C28" s="52" t="s">
        <v>130</v>
      </c>
      <c r="D28" s="51" t="s">
        <v>270</v>
      </c>
      <c r="E28" s="52" t="s">
        <v>240</v>
      </c>
      <c r="F28" s="156" t="s">
        <v>261</v>
      </c>
      <c r="G28" s="138"/>
      <c r="H28" s="7"/>
      <c r="I28" s="153"/>
      <c r="J28" s="8"/>
      <c r="K28" s="3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</row>
    <row r="29" spans="1:74" ht="14.25" customHeight="1">
      <c r="A29" s="129">
        <f t="shared" si="0"/>
        <v>13</v>
      </c>
      <c r="B29" s="135">
        <v>907</v>
      </c>
      <c r="C29" s="241" t="s">
        <v>183</v>
      </c>
      <c r="D29" s="254" t="s">
        <v>319</v>
      </c>
      <c r="E29" s="51" t="s">
        <v>260</v>
      </c>
      <c r="F29" s="156" t="s">
        <v>316</v>
      </c>
      <c r="G29" s="138"/>
      <c r="H29" s="7"/>
      <c r="I29" s="153"/>
      <c r="J29" s="8"/>
      <c r="K29" s="3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</row>
    <row r="30" spans="1:74" s="9" customFormat="1" ht="14.25" customHeight="1">
      <c r="A30" s="129">
        <f t="shared" si="0"/>
        <v>14</v>
      </c>
      <c r="B30" s="135">
        <v>944</v>
      </c>
      <c r="C30" s="241" t="s">
        <v>130</v>
      </c>
      <c r="D30" s="229" t="s">
        <v>341</v>
      </c>
      <c r="E30" s="52" t="s">
        <v>337</v>
      </c>
      <c r="F30" s="249" t="s">
        <v>340</v>
      </c>
      <c r="G30" s="136"/>
      <c r="H30" s="256"/>
      <c r="I30" s="256"/>
      <c r="J30" s="8"/>
      <c r="K30" s="236"/>
      <c r="L30" s="16"/>
      <c r="M30" s="16"/>
      <c r="N30" s="16"/>
      <c r="O30" s="16"/>
      <c r="P30" s="16"/>
      <c r="Q30" s="16"/>
      <c r="R30" s="16"/>
      <c r="S30" s="16"/>
      <c r="T30" s="16"/>
      <c r="U30" s="15">
        <f t="shared" ref="U30" si="1">+L30+T30</f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ht="14.25" customHeight="1">
      <c r="A31" s="129">
        <f t="shared" si="0"/>
        <v>15</v>
      </c>
      <c r="B31" s="135">
        <v>943</v>
      </c>
      <c r="C31" s="52" t="s">
        <v>128</v>
      </c>
      <c r="D31" s="51" t="s">
        <v>271</v>
      </c>
      <c r="E31" s="52" t="s">
        <v>252</v>
      </c>
      <c r="F31" s="156" t="s">
        <v>246</v>
      </c>
      <c r="G31" s="138"/>
      <c r="H31" s="7"/>
      <c r="I31" s="153"/>
      <c r="J31" s="8"/>
      <c r="K31" s="3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</row>
    <row r="32" spans="1:74" ht="14.25" customHeight="1">
      <c r="A32" s="129">
        <f t="shared" si="0"/>
        <v>16</v>
      </c>
      <c r="B32" s="135">
        <v>1061</v>
      </c>
      <c r="C32" s="52" t="s">
        <v>111</v>
      </c>
      <c r="D32" s="51" t="s">
        <v>272</v>
      </c>
      <c r="E32" s="52" t="s">
        <v>257</v>
      </c>
      <c r="F32" s="156" t="s">
        <v>258</v>
      </c>
      <c r="G32" s="138"/>
      <c r="H32" s="7"/>
      <c r="I32" s="153"/>
      <c r="J32" s="8"/>
      <c r="K32" s="3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</row>
    <row r="33" spans="1:74" ht="14.25" customHeight="1">
      <c r="A33" s="129">
        <f t="shared" si="0"/>
        <v>17</v>
      </c>
      <c r="B33" s="135">
        <v>1052</v>
      </c>
      <c r="C33" s="52" t="s">
        <v>158</v>
      </c>
      <c r="D33" s="51" t="s">
        <v>273</v>
      </c>
      <c r="E33" s="52" t="s">
        <v>256</v>
      </c>
      <c r="F33" s="156" t="s">
        <v>242</v>
      </c>
      <c r="G33" s="138"/>
      <c r="H33" s="7"/>
      <c r="I33" s="153"/>
      <c r="J33" s="8"/>
      <c r="K33" s="3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</row>
    <row r="34" spans="1:74" ht="14.25" customHeight="1">
      <c r="A34" s="129">
        <f t="shared" si="0"/>
        <v>18</v>
      </c>
      <c r="B34" s="227">
        <v>1060</v>
      </c>
      <c r="C34" s="137" t="s">
        <v>124</v>
      </c>
      <c r="D34" s="137" t="s">
        <v>353</v>
      </c>
      <c r="E34" s="52" t="s">
        <v>339</v>
      </c>
      <c r="F34" s="156" t="s">
        <v>354</v>
      </c>
      <c r="G34" s="138"/>
      <c r="H34" s="7"/>
      <c r="I34" s="7"/>
      <c r="J34" s="8"/>
      <c r="K34" s="236"/>
      <c r="L34" s="15"/>
      <c r="M34" s="15"/>
      <c r="N34" s="233"/>
      <c r="O34" s="15"/>
      <c r="P34" s="233"/>
      <c r="Q34" s="233"/>
      <c r="R34" s="15"/>
      <c r="S34" s="15"/>
      <c r="T34" s="15"/>
      <c r="U34" s="15">
        <f>+L34+T34</f>
        <v>0</v>
      </c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</row>
    <row r="35" spans="1:74" ht="14.25" customHeight="1">
      <c r="A35" s="129">
        <f t="shared" si="0"/>
        <v>19</v>
      </c>
      <c r="B35" s="155">
        <v>1015</v>
      </c>
      <c r="C35" s="137" t="s">
        <v>230</v>
      </c>
      <c r="D35" s="137" t="s">
        <v>368</v>
      </c>
      <c r="E35" s="52" t="s">
        <v>231</v>
      </c>
      <c r="F35" s="156" t="s">
        <v>354</v>
      </c>
      <c r="G35" s="257"/>
      <c r="H35" s="257"/>
      <c r="I35" s="257"/>
      <c r="J35" s="258"/>
      <c r="K35" s="259"/>
      <c r="L35" s="260"/>
      <c r="M35" s="260"/>
      <c r="N35" s="260"/>
      <c r="O35" s="260"/>
      <c r="P35" s="260"/>
      <c r="Q35" s="260"/>
      <c r="R35" s="260"/>
      <c r="S35" s="260"/>
      <c r="T35" s="260"/>
      <c r="U35" s="15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</row>
    <row r="36" spans="1:74">
      <c r="A36" s="130"/>
      <c r="B36" s="130"/>
      <c r="C36" s="130"/>
      <c r="D36" s="240"/>
      <c r="E36" s="131" t="s">
        <v>37</v>
      </c>
      <c r="F36" s="132" t="s">
        <v>36</v>
      </c>
      <c r="G36" s="133">
        <f>SUM(G17:G35)</f>
        <v>0</v>
      </c>
      <c r="H36" s="133">
        <f>SUM(H17:H35)</f>
        <v>0</v>
      </c>
      <c r="I36" s="133">
        <f>SUM(I17:I35)</f>
        <v>0</v>
      </c>
      <c r="J36" s="134" t="s">
        <v>36</v>
      </c>
      <c r="K36" s="133"/>
      <c r="L36" s="133">
        <f t="shared" ref="L36:U36" si="2">SUM(L17:L35)</f>
        <v>0</v>
      </c>
      <c r="M36" s="133">
        <f t="shared" si="2"/>
        <v>0</v>
      </c>
      <c r="N36" s="133">
        <f t="shared" si="2"/>
        <v>0</v>
      </c>
      <c r="O36" s="133">
        <f t="shared" si="2"/>
        <v>0</v>
      </c>
      <c r="P36" s="133">
        <f t="shared" si="2"/>
        <v>0</v>
      </c>
      <c r="Q36" s="133">
        <f t="shared" si="2"/>
        <v>0</v>
      </c>
      <c r="R36" s="133">
        <f t="shared" si="2"/>
        <v>0</v>
      </c>
      <c r="S36" s="133">
        <f t="shared" si="2"/>
        <v>0</v>
      </c>
      <c r="T36" s="133">
        <f t="shared" si="2"/>
        <v>0</v>
      </c>
      <c r="U36" s="133">
        <f t="shared" si="2"/>
        <v>0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</row>
    <row r="37" spans="1:74" ht="15">
      <c r="A37" s="122"/>
      <c r="B37" s="123"/>
      <c r="C37" s="123"/>
      <c r="D37" s="123"/>
      <c r="E37" s="123"/>
      <c r="F37" s="123"/>
      <c r="G37" s="123"/>
      <c r="H37" s="123"/>
      <c r="I37" s="123"/>
      <c r="J37"/>
      <c r="K37"/>
      <c r="L37"/>
      <c r="M37"/>
      <c r="N37"/>
      <c r="O37"/>
      <c r="P37"/>
      <c r="Q37"/>
      <c r="R37"/>
      <c r="S37"/>
      <c r="T37"/>
      <c r="U37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</row>
    <row r="38" spans="1:74" ht="15">
      <c r="A38" s="122"/>
      <c r="B38" s="123"/>
      <c r="C38" s="123"/>
      <c r="D38" s="123"/>
      <c r="E38" s="123"/>
      <c r="F38" s="123"/>
      <c r="G38" s="123"/>
      <c r="H38" s="123"/>
      <c r="I38" s="123"/>
      <c r="J38"/>
      <c r="K38"/>
      <c r="L38"/>
      <c r="M38"/>
      <c r="N38"/>
      <c r="O38"/>
      <c r="P38"/>
      <c r="Q38"/>
      <c r="R38"/>
      <c r="S38"/>
      <c r="T38"/>
      <c r="U38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</row>
    <row r="39" spans="1:74" ht="15">
      <c r="A39" s="122"/>
      <c r="B39" s="123"/>
      <c r="C39" s="123"/>
      <c r="D39" s="123"/>
      <c r="E39" s="123"/>
      <c r="F39" s="123"/>
      <c r="G39" s="123"/>
      <c r="H39" s="123"/>
      <c r="I39" s="123"/>
      <c r="J39"/>
      <c r="K39"/>
      <c r="L39"/>
      <c r="M39"/>
      <c r="N39"/>
      <c r="O39"/>
      <c r="P39"/>
      <c r="Q39"/>
      <c r="R39"/>
      <c r="S39"/>
      <c r="T39"/>
      <c r="U39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</row>
    <row r="40" spans="1:74" ht="15">
      <c r="A40" s="122"/>
      <c r="B40" s="123"/>
      <c r="C40" s="123"/>
      <c r="D40" s="123"/>
      <c r="E40" s="123"/>
      <c r="F40" s="123"/>
      <c r="G40" s="123"/>
      <c r="H40" s="123"/>
      <c r="I40" s="123"/>
      <c r="J40"/>
      <c r="K40"/>
      <c r="L40"/>
      <c r="M40"/>
      <c r="N40"/>
      <c r="O40"/>
      <c r="P40"/>
      <c r="Q40"/>
      <c r="R40"/>
      <c r="S40"/>
      <c r="T40"/>
      <c r="U40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</row>
    <row r="41" spans="1:74" ht="15">
      <c r="A41" s="122"/>
      <c r="B41" s="123"/>
      <c r="C41" s="123"/>
      <c r="D41" s="123"/>
      <c r="E41" s="123"/>
      <c r="F41" s="123"/>
      <c r="G41" s="123"/>
      <c r="H41" s="123"/>
      <c r="I41" s="123"/>
      <c r="J41"/>
      <c r="K41"/>
      <c r="L41"/>
      <c r="M41"/>
      <c r="N41"/>
      <c r="O41"/>
      <c r="P41"/>
      <c r="Q41"/>
      <c r="R41"/>
      <c r="S41"/>
      <c r="T41"/>
      <c r="U41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</row>
    <row r="42" spans="1:74" ht="15">
      <c r="A42" s="122"/>
      <c r="B42" s="123"/>
      <c r="C42" s="123"/>
      <c r="D42" s="123"/>
      <c r="E42" s="123"/>
      <c r="F42" s="123"/>
      <c r="G42" s="123"/>
      <c r="H42" s="123"/>
      <c r="I42" s="123"/>
      <c r="J42"/>
      <c r="K42"/>
      <c r="L42"/>
      <c r="M42"/>
      <c r="N42"/>
      <c r="O42"/>
      <c r="P42"/>
      <c r="Q42"/>
      <c r="R42"/>
      <c r="S42"/>
      <c r="T42"/>
      <c r="U4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</row>
    <row r="43" spans="1:74" ht="15">
      <c r="A43" s="122"/>
      <c r="B43" s="123"/>
      <c r="C43" s="123"/>
      <c r="D43" s="123"/>
      <c r="E43" s="123"/>
      <c r="F43" s="123"/>
      <c r="G43" s="123"/>
      <c r="H43" s="123"/>
      <c r="I43" s="123"/>
      <c r="J43"/>
      <c r="K43"/>
      <c r="L43"/>
      <c r="M43"/>
      <c r="N43"/>
      <c r="O43"/>
      <c r="P43"/>
      <c r="Q43"/>
      <c r="R43"/>
      <c r="S43"/>
      <c r="T43"/>
      <c r="U4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</row>
  </sheetData>
  <sortState xmlns:xlrd2="http://schemas.microsoft.com/office/spreadsheetml/2017/richdata2" ref="B27:J28">
    <sortCondition descending="1" ref="F27:F28"/>
  </sortState>
  <mergeCells count="1">
    <mergeCell ref="J14:K15"/>
  </mergeCells>
  <printOptions horizontalCentered="1"/>
  <pageMargins left="0.2" right="0.2" top="1" bottom="0.25" header="0.3" footer="0.3"/>
  <pageSetup paperSize="5" scale="68" fitToHeight="2" orientation="landscape" r:id="rId1"/>
  <headerFooter>
    <oddHeader>&amp;C&amp;"Times New Roman,Bold"Government of Guam
Fiscal Year 2025
3rd Qtr Agency Staffing Pattern
(CURRENT)
Date: &amp;D&amp;R&amp;"Times New Roman,Bold"[BBMR SP-1]</oddHead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SUMMARY - (Current)</vt:lpstr>
      <vt:lpstr>(Current) - D. Office</vt:lpstr>
      <vt:lpstr>(Current) - L. Admin</vt:lpstr>
      <vt:lpstr>(Current) - L. Planning</vt:lpstr>
      <vt:lpstr>(Current) - L. Records</vt:lpstr>
      <vt:lpstr>(Current) - L. Survey</vt:lpstr>
      <vt:lpstr>(Current) - GIS+LIS</vt:lpstr>
      <vt:lpstr>(Current) - DRT</vt:lpstr>
      <vt:lpstr>(Current) - ARPA</vt:lpstr>
      <vt:lpstr>'(Current) - D. Office'!Print_Area</vt:lpstr>
      <vt:lpstr>'(Current) - DRT'!Print_Area</vt:lpstr>
      <vt:lpstr>'(Current) - GIS+LIS'!Print_Area</vt:lpstr>
      <vt:lpstr>'(Current) - L. Records'!Print_Area</vt:lpstr>
    </vt:vector>
  </TitlesOfParts>
  <Company>Gov Guam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 Guam</dc:creator>
  <cp:lastModifiedBy>Virginia R. Flores</cp:lastModifiedBy>
  <cp:lastPrinted>2025-03-31T01:17:33Z</cp:lastPrinted>
  <dcterms:created xsi:type="dcterms:W3CDTF">2000-07-08T01:37:33Z</dcterms:created>
  <dcterms:modified xsi:type="dcterms:W3CDTF">2025-07-14T02:38:11Z</dcterms:modified>
</cp:coreProperties>
</file>