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8_STAFFING PATTERN\"/>
    </mc:Choice>
  </mc:AlternateContent>
  <xr:revisionPtr revIDLastSave="0" documentId="13_ncr:1_{192B3808-5552-486F-8923-66E8B5BCCE9F}" xr6:coauthVersionLast="47" xr6:coauthVersionMax="47" xr10:uidLastSave="{00000000-0000-0000-0000-000000000000}"/>
  <bookViews>
    <workbookView xWindow="-120" yWindow="-120" windowWidth="29040" windowHeight="15720" xr2:uid="{F474D6B6-0802-437B-89C0-952623F7453F}"/>
  </bookViews>
  <sheets>
    <sheet name="Q3 FY 2026" sheetId="2" r:id="rId1"/>
    <sheet name="Q1 FY 2026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2" l="1"/>
  <c r="S23" i="2"/>
  <c r="T20" i="2"/>
  <c r="R20" i="2"/>
  <c r="Q20" i="2"/>
  <c r="P20" i="2"/>
  <c r="O20" i="2"/>
  <c r="O26" i="2"/>
  <c r="O25" i="2"/>
  <c r="J20" i="2"/>
  <c r="K20" i="2"/>
  <c r="M20" i="2"/>
  <c r="S20" i="2"/>
  <c r="S16" i="2"/>
  <c r="S9" i="2"/>
  <c r="P19" i="2"/>
  <c r="O19" i="2"/>
  <c r="J19" i="2"/>
  <c r="M19" i="2" s="1"/>
  <c r="P18" i="2"/>
  <c r="O18" i="2"/>
  <c r="J18" i="2"/>
  <c r="M18" i="2" s="1"/>
  <c r="P17" i="2"/>
  <c r="O17" i="2"/>
  <c r="J17" i="2"/>
  <c r="K17" i="2" s="1"/>
  <c r="P16" i="2"/>
  <c r="O16" i="2"/>
  <c r="J16" i="2"/>
  <c r="K16" i="2" s="1"/>
  <c r="P15" i="2"/>
  <c r="O15" i="2"/>
  <c r="J15" i="2"/>
  <c r="M15" i="2" s="1"/>
  <c r="P14" i="2"/>
  <c r="O14" i="2"/>
  <c r="J14" i="2"/>
  <c r="M14" i="2" s="1"/>
  <c r="P13" i="2"/>
  <c r="O13" i="2"/>
  <c r="J13" i="2"/>
  <c r="S13" i="2" s="1"/>
  <c r="P12" i="2"/>
  <c r="O12" i="2"/>
  <c r="J12" i="2"/>
  <c r="M12" i="2" s="1"/>
  <c r="P11" i="2"/>
  <c r="O11" i="2"/>
  <c r="J11" i="2"/>
  <c r="M11" i="2" s="1"/>
  <c r="P10" i="2"/>
  <c r="O10" i="2"/>
  <c r="J10" i="2"/>
  <c r="S10" i="2" s="1"/>
  <c r="P9" i="2"/>
  <c r="O9" i="2"/>
  <c r="J9" i="2"/>
  <c r="K9" i="2" s="1"/>
  <c r="P8" i="2"/>
  <c r="O8" i="2"/>
  <c r="J8" i="2"/>
  <c r="K8" i="2" s="1"/>
  <c r="S8" i="2" l="1"/>
  <c r="S15" i="2"/>
  <c r="S17" i="2"/>
  <c r="M9" i="2"/>
  <c r="Q9" i="2" s="1"/>
  <c r="T9" i="2" s="1"/>
  <c r="K15" i="2"/>
  <c r="S12" i="2"/>
  <c r="S11" i="2"/>
  <c r="M16" i="2"/>
  <c r="Q16" i="2" s="1"/>
  <c r="T16" i="2" s="1"/>
  <c r="S14" i="2"/>
  <c r="S18" i="2"/>
  <c r="S19" i="2"/>
  <c r="K18" i="2"/>
  <c r="Q18" i="2" s="1"/>
  <c r="T18" i="2" s="1"/>
  <c r="M10" i="2"/>
  <c r="K12" i="2"/>
  <c r="M17" i="2"/>
  <c r="K11" i="2"/>
  <c r="Q11" i="2" s="1"/>
  <c r="T11" i="2" s="1"/>
  <c r="K13" i="2"/>
  <c r="M13" i="2"/>
  <c r="K19" i="2"/>
  <c r="M8" i="2"/>
  <c r="Q8" i="2" s="1"/>
  <c r="T8" i="2" s="1"/>
  <c r="K14" i="2"/>
  <c r="Q14" i="2" s="1"/>
  <c r="T14" i="2" s="1"/>
  <c r="K10" i="2"/>
  <c r="R11" i="2" l="1"/>
  <c r="R9" i="2"/>
  <c r="Q15" i="2"/>
  <c r="T15" i="2" s="1"/>
  <c r="R16" i="2"/>
  <c r="Q10" i="2"/>
  <c r="Q13" i="2"/>
  <c r="T13" i="2" s="1"/>
  <c r="R14" i="2"/>
  <c r="Q12" i="2"/>
  <c r="T12" i="2" s="1"/>
  <c r="R13" i="2"/>
  <c r="Q19" i="2"/>
  <c r="T19" i="2" s="1"/>
  <c r="R8" i="2"/>
  <c r="Q17" i="2"/>
  <c r="T17" i="2" s="1"/>
  <c r="R18" i="2"/>
  <c r="T10" i="2" l="1"/>
  <c r="R10" i="2"/>
  <c r="R15" i="2"/>
  <c r="R19" i="2"/>
  <c r="R12" i="2"/>
  <c r="R17" i="2"/>
  <c r="P21" i="1" l="1"/>
  <c r="O21" i="1"/>
  <c r="P20" i="1"/>
  <c r="O20" i="1"/>
  <c r="P19" i="1"/>
  <c r="O19" i="1"/>
  <c r="P18" i="1"/>
  <c r="O18" i="1"/>
  <c r="P17" i="1"/>
  <c r="O17" i="1"/>
  <c r="P8" i="1"/>
  <c r="P16" i="1"/>
  <c r="O16" i="1"/>
  <c r="P15" i="1"/>
  <c r="O15" i="1"/>
  <c r="P14" i="1"/>
  <c r="O14" i="1"/>
  <c r="P13" i="1"/>
  <c r="O13" i="1"/>
  <c r="P12" i="1"/>
  <c r="O12" i="1"/>
  <c r="P11" i="1"/>
  <c r="O11" i="1"/>
  <c r="O10" i="1" l="1"/>
  <c r="P10" i="1"/>
  <c r="P9" i="1"/>
  <c r="O9" i="1"/>
  <c r="O8" i="1"/>
  <c r="M10" i="1"/>
  <c r="J14" i="1"/>
  <c r="M14" i="1" s="1"/>
  <c r="K14" i="1"/>
  <c r="Q14" i="1" s="1"/>
  <c r="T14" i="1" s="1"/>
  <c r="J21" i="1"/>
  <c r="K21" i="1" s="1"/>
  <c r="J20" i="1"/>
  <c r="S20" i="1" s="1"/>
  <c r="S14" i="1" l="1"/>
  <c r="R14" i="1"/>
  <c r="K20" i="1"/>
  <c r="M21" i="1"/>
  <c r="Q21" i="1" s="1"/>
  <c r="S21" i="1"/>
  <c r="M20" i="1"/>
  <c r="R21" i="1" l="1"/>
  <c r="T21" i="1"/>
  <c r="Q20" i="1"/>
  <c r="R20" i="1" l="1"/>
  <c r="T20" i="1"/>
  <c r="J19" i="1"/>
  <c r="M19" i="1"/>
  <c r="J18" i="1"/>
  <c r="K18" i="1" s="1"/>
  <c r="J17" i="1"/>
  <c r="J16" i="1"/>
  <c r="J15" i="1"/>
  <c r="J13" i="1"/>
  <c r="J12" i="1"/>
  <c r="K12" i="1" s="1"/>
  <c r="J11" i="1"/>
  <c r="J10" i="1"/>
  <c r="J9" i="1"/>
  <c r="J8" i="1"/>
  <c r="S15" i="1" l="1"/>
  <c r="K15" i="1"/>
  <c r="S8" i="1"/>
  <c r="K8" i="1"/>
  <c r="S9" i="1"/>
  <c r="K9" i="1"/>
  <c r="S10" i="1"/>
  <c r="K10" i="1"/>
  <c r="M11" i="1"/>
  <c r="K11" i="1"/>
  <c r="S11" i="1"/>
  <c r="K13" i="1"/>
  <c r="S13" i="1"/>
  <c r="K16" i="1"/>
  <c r="S16" i="1"/>
  <c r="K17" i="1"/>
  <c r="S17" i="1"/>
  <c r="K19" i="1"/>
  <c r="S19" i="1"/>
  <c r="S18" i="1"/>
  <c r="M12" i="1"/>
  <c r="S12" i="1"/>
  <c r="M15" i="1"/>
  <c r="M8" i="1"/>
  <c r="M9" i="1"/>
  <c r="M17" i="1"/>
  <c r="M18" i="1"/>
  <c r="M16" i="1"/>
  <c r="M13" i="1"/>
  <c r="Q17" i="1" l="1"/>
  <c r="T17" i="1" s="1"/>
  <c r="S25" i="1"/>
  <c r="Q19" i="1"/>
  <c r="T19" i="1" s="1"/>
  <c r="Q18" i="1"/>
  <c r="T18" i="1" s="1"/>
  <c r="Q12" i="1"/>
  <c r="T12" i="1" s="1"/>
  <c r="Q9" i="1"/>
  <c r="Q15" i="1"/>
  <c r="Q8" i="1"/>
  <c r="T8" i="1" s="1"/>
  <c r="Q16" i="1"/>
  <c r="T16" i="1" s="1"/>
  <c r="Q10" i="1"/>
  <c r="Q11" i="1"/>
  <c r="T11" i="1" s="1"/>
  <c r="Q13" i="1"/>
  <c r="R17" i="1" l="1"/>
  <c r="R19" i="1"/>
  <c r="R18" i="1"/>
  <c r="R12" i="1"/>
  <c r="T9" i="1"/>
  <c r="R9" i="1"/>
  <c r="R15" i="1"/>
  <c r="T15" i="1"/>
  <c r="R11" i="1"/>
  <c r="T10" i="1"/>
  <c r="R10" i="1"/>
  <c r="R8" i="1"/>
  <c r="T13" i="1"/>
  <c r="R13" i="1"/>
  <c r="R16" i="1"/>
  <c r="T25" i="1" l="1"/>
</calcChain>
</file>

<file path=xl/sharedStrings.xml><?xml version="1.0" encoding="utf-8"?>
<sst xmlns="http://schemas.openxmlformats.org/spreadsheetml/2006/main" count="189" uniqueCount="80">
  <si>
    <t>GUAM ENERGY OFFICE</t>
  </si>
  <si>
    <t>P.L. 37-42</t>
  </si>
  <si>
    <t xml:space="preserve">Funding </t>
  </si>
  <si>
    <t>Name</t>
  </si>
  <si>
    <t>Position Title</t>
  </si>
  <si>
    <t>Hire Date</t>
  </si>
  <si>
    <t>Pay Grade &amp; Step</t>
  </si>
  <si>
    <t>Per Annum Salary</t>
  </si>
  <si>
    <t>Inc Date</t>
  </si>
  <si>
    <t>Inc Costs</t>
  </si>
  <si>
    <t>Subtotal</t>
  </si>
  <si>
    <t>Retirement</t>
  </si>
  <si>
    <t>Retire(DDI) $19.01*26PP</t>
  </si>
  <si>
    <t>Medicare</t>
  </si>
  <si>
    <t>Life</t>
  </si>
  <si>
    <t xml:space="preserve">Medical </t>
  </si>
  <si>
    <t>Dental</t>
  </si>
  <si>
    <t>Benefits</t>
  </si>
  <si>
    <t>Total</t>
  </si>
  <si>
    <t>Salaries</t>
  </si>
  <si>
    <t>Respicio, Rebecca</t>
  </si>
  <si>
    <t>Director</t>
  </si>
  <si>
    <t>Mafnas, Tina</t>
  </si>
  <si>
    <t>Planner IV</t>
  </si>
  <si>
    <t>Administrative Officer</t>
  </si>
  <si>
    <t>Gines, Bernadine</t>
  </si>
  <si>
    <t>Special Projects Coordinator</t>
  </si>
  <si>
    <t>NX-10</t>
  </si>
  <si>
    <t>Marquez, Michelle</t>
  </si>
  <si>
    <t>Program Coordinator II</t>
  </si>
  <si>
    <t>MX-01</t>
  </si>
  <si>
    <t>Kemp, Drake</t>
  </si>
  <si>
    <t>Evangelista, Lucille</t>
  </si>
  <si>
    <t>Pangilinan, Mark</t>
  </si>
  <si>
    <t>Maintenance Leader</t>
  </si>
  <si>
    <t>Perez, Paul</t>
  </si>
  <si>
    <t>Maintenance Worker</t>
  </si>
  <si>
    <t>HX-01</t>
  </si>
  <si>
    <t>EECBG</t>
  </si>
  <si>
    <t>Muna, Mercy</t>
  </si>
  <si>
    <t>NX-04</t>
  </si>
  <si>
    <t>Leon Guerrero, Morgan</t>
  </si>
  <si>
    <t xml:space="preserve"> </t>
  </si>
  <si>
    <t>HER</t>
  </si>
  <si>
    <t>HEAR</t>
  </si>
  <si>
    <t>Manosa, Carmichael James S.</t>
  </si>
  <si>
    <t>NX-01</t>
  </si>
  <si>
    <t>CLII PPO1500</t>
  </si>
  <si>
    <t>CLI HSA2000</t>
  </si>
  <si>
    <t>CL I HSA2000</t>
  </si>
  <si>
    <t>CL III HSA2000</t>
  </si>
  <si>
    <t>CL III PPO1500</t>
  </si>
  <si>
    <t>CLI PPO 1500</t>
  </si>
  <si>
    <t>MED/DENTAL</t>
  </si>
  <si>
    <t>EQ-12</t>
  </si>
  <si>
    <t>LIHEAP 24</t>
  </si>
  <si>
    <t>SFA</t>
  </si>
  <si>
    <t>JX-03</t>
  </si>
  <si>
    <t>NX-08</t>
  </si>
  <si>
    <t>Management Analyst III</t>
  </si>
  <si>
    <t>Renewal Date</t>
  </si>
  <si>
    <t>SEP FEDERAL 25</t>
  </si>
  <si>
    <t>Kim, Woo Sik</t>
  </si>
  <si>
    <t>OX - 01</t>
  </si>
  <si>
    <t>Toves, Gerad A.</t>
  </si>
  <si>
    <t>FY - 2026 / 1st QUARTER</t>
  </si>
  <si>
    <t>HER / HEAR</t>
  </si>
  <si>
    <t>Arceo, Jennifer</t>
  </si>
  <si>
    <t>LX-07</t>
  </si>
  <si>
    <t>OX-10</t>
  </si>
  <si>
    <t>CL II HSA2000</t>
  </si>
  <si>
    <t>MX-02</t>
  </si>
  <si>
    <t>Planner II</t>
  </si>
  <si>
    <t>MX-03</t>
  </si>
  <si>
    <t>OX-11</t>
  </si>
  <si>
    <t>FY - 2026 / 3RD QUARTER</t>
  </si>
  <si>
    <t>Cuabo, Chloe N.</t>
  </si>
  <si>
    <t>Program Coordinator I</t>
  </si>
  <si>
    <t>KX-01</t>
  </si>
  <si>
    <t>Customer Service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</si>
</sst>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37" fontId="3" fillId="3" borderId="1" xfId="0" quotePrefix="1" applyNumberFormat="1" applyFont="1" applyFill="1" applyBorder="1" applyAlignment="1">
      <alignment horizontal="left"/>
    </xf>
    <xf numFmtId="37" fontId="3" fillId="3" borderId="1" xfId="0" quotePrefix="1" applyNumberFormat="1" applyFont="1" applyFill="1" applyBorder="1" applyAlignment="1">
      <alignment horizontal="center"/>
    </xf>
    <xf numFmtId="44" fontId="4" fillId="0" borderId="1" xfId="2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4" fontId="4" fillId="0" borderId="1" xfId="1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4" fontId="3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14" fontId="2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4" fontId="3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44" fontId="2" fillId="0" borderId="2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49" fontId="3" fillId="3" borderId="3" xfId="0" applyNumberFormat="1" applyFont="1" applyFill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4" fontId="3" fillId="0" borderId="3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2" fillId="0" borderId="3" xfId="0" applyNumberFormat="1" applyFont="1" applyBorder="1" applyAlignment="1">
      <alignment horizontal="center"/>
    </xf>
    <xf numFmtId="44" fontId="2" fillId="0" borderId="3" xfId="0" applyNumberFormat="1" applyFont="1" applyBorder="1"/>
    <xf numFmtId="44" fontId="5" fillId="2" borderId="3" xfId="0" applyNumberFormat="1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4" fontId="3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5" borderId="1" xfId="0" applyFont="1" applyFill="1" applyBorder="1"/>
    <xf numFmtId="14" fontId="2" fillId="0" borderId="0" xfId="0" applyNumberFormat="1" applyFont="1"/>
    <xf numFmtId="0" fontId="2" fillId="6" borderId="0" xfId="0" applyFont="1" applyFill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6" fillId="3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98C6-8F05-45B5-AED7-3D5BD5A2F8AA}">
  <dimension ref="A3:V30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RowHeight="18.75" x14ac:dyDescent="0.3"/>
  <cols>
    <col min="1" max="1" width="12.7109375" style="1" bestFit="1" customWidth="1"/>
    <col min="2" max="2" width="15.42578125" style="1" customWidth="1"/>
    <col min="3" max="3" width="39" style="1" customWidth="1"/>
    <col min="4" max="4" width="37.140625" style="1" customWidth="1"/>
    <col min="5" max="5" width="15.85546875" style="1" customWidth="1"/>
    <col min="6" max="6" width="12.85546875" style="1" customWidth="1"/>
    <col min="7" max="7" width="17.85546875" style="1" customWidth="1"/>
    <col min="8" max="8" width="15" style="1" customWidth="1"/>
    <col min="9" max="9" width="15.5703125" style="1" customWidth="1"/>
    <col min="10" max="20" width="18.28515625" style="1" customWidth="1"/>
    <col min="21" max="21" width="17.42578125" style="1" customWidth="1"/>
    <col min="22" max="22" width="16.42578125" style="1" customWidth="1"/>
    <col min="23" max="16384" width="9.140625" style="1"/>
  </cols>
  <sheetData>
    <row r="3" spans="1:22" x14ac:dyDescent="0.3">
      <c r="A3" s="1" t="s">
        <v>0</v>
      </c>
    </row>
    <row r="4" spans="1:22" x14ac:dyDescent="0.3">
      <c r="A4" s="1" t="s">
        <v>75</v>
      </c>
    </row>
    <row r="5" spans="1:22" x14ac:dyDescent="0.3">
      <c r="A5" s="1" t="s">
        <v>1</v>
      </c>
    </row>
    <row r="6" spans="1:22" ht="37.5" x14ac:dyDescent="0.3">
      <c r="A6" s="2"/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4" t="s">
        <v>19</v>
      </c>
      <c r="T6" s="4" t="s">
        <v>17</v>
      </c>
      <c r="U6" s="2" t="s">
        <v>53</v>
      </c>
      <c r="V6" s="1" t="s">
        <v>60</v>
      </c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x14ac:dyDescent="0.3">
      <c r="A8" s="5">
        <v>4751</v>
      </c>
      <c r="B8" s="52" t="s">
        <v>61</v>
      </c>
      <c r="C8" s="6" t="s">
        <v>20</v>
      </c>
      <c r="D8" s="47" t="s">
        <v>21</v>
      </c>
      <c r="E8" s="7">
        <v>37160</v>
      </c>
      <c r="F8" s="8" t="s">
        <v>54</v>
      </c>
      <c r="G8" s="9">
        <v>88381</v>
      </c>
      <c r="H8" s="8"/>
      <c r="I8" s="10"/>
      <c r="J8" s="10">
        <f>G8+I8</f>
        <v>88381</v>
      </c>
      <c r="K8" s="11">
        <f t="shared" ref="K8:K20" si="0">J8*0.3385</f>
        <v>29916.968500000003</v>
      </c>
      <c r="L8" s="11">
        <v>495</v>
      </c>
      <c r="M8" s="11">
        <f>J8*0.0145</f>
        <v>1281.5245</v>
      </c>
      <c r="N8" s="11">
        <v>187</v>
      </c>
      <c r="O8" s="11">
        <f>161.29*26</f>
        <v>4193.54</v>
      </c>
      <c r="P8" s="11">
        <f>23.09*26</f>
        <v>600.34</v>
      </c>
      <c r="Q8" s="11">
        <f>K8+L8+M8+N8+O8+P8</f>
        <v>36674.373</v>
      </c>
      <c r="R8" s="11">
        <f>J8+K8+L8+M8+N8+O8+P8+Q8</f>
        <v>161729.74599999998</v>
      </c>
      <c r="S8" s="11">
        <f t="shared" ref="S8:S13" si="1">J8/26*7</f>
        <v>23794.884615384617</v>
      </c>
      <c r="T8" s="11">
        <f t="shared" ref="T8:T13" si="2">Q8/26*7</f>
        <v>9873.8696538461536</v>
      </c>
      <c r="U8" s="49" t="s">
        <v>48</v>
      </c>
    </row>
    <row r="9" spans="1:22" x14ac:dyDescent="0.3">
      <c r="A9" s="5">
        <v>3746</v>
      </c>
      <c r="B9" s="52" t="s">
        <v>61</v>
      </c>
      <c r="C9" s="12" t="s">
        <v>22</v>
      </c>
      <c r="D9" s="47" t="s">
        <v>23</v>
      </c>
      <c r="E9" s="7">
        <v>39420</v>
      </c>
      <c r="F9" s="13" t="s">
        <v>74</v>
      </c>
      <c r="G9" s="14">
        <v>86219</v>
      </c>
      <c r="H9" s="7">
        <v>46759</v>
      </c>
      <c r="I9" s="10"/>
      <c r="J9" s="10">
        <f t="shared" ref="J9:J20" si="3">G9+I9</f>
        <v>86219</v>
      </c>
      <c r="K9" s="11">
        <f t="shared" si="0"/>
        <v>29185.131500000003</v>
      </c>
      <c r="L9" s="11">
        <v>495</v>
      </c>
      <c r="M9" s="11">
        <f t="shared" ref="M9:M20" si="4">J9*0.0145</f>
        <v>1250.1755000000001</v>
      </c>
      <c r="N9" s="11">
        <v>187</v>
      </c>
      <c r="O9" s="11">
        <f>781.58*26</f>
        <v>20321.080000000002</v>
      </c>
      <c r="P9" s="11">
        <f>49.65*26</f>
        <v>1290.8999999999999</v>
      </c>
      <c r="Q9" s="11">
        <f t="shared" ref="Q9:Q20" si="5">K9+L9+M9+N9+O9+P9</f>
        <v>52729.287000000004</v>
      </c>
      <c r="R9" s="11">
        <f t="shared" ref="R9:R20" si="6">J9+K9+L9+M9+N9+O9+P9+Q9</f>
        <v>191677.57399999999</v>
      </c>
      <c r="S9" s="11">
        <f t="shared" si="1"/>
        <v>23212.807692307695</v>
      </c>
      <c r="T9" s="11">
        <f t="shared" si="2"/>
        <v>14196.3465</v>
      </c>
      <c r="U9" s="49" t="s">
        <v>47</v>
      </c>
      <c r="V9" s="51"/>
    </row>
    <row r="10" spans="1:22" x14ac:dyDescent="0.3">
      <c r="A10" s="5">
        <v>8925</v>
      </c>
      <c r="B10" s="52" t="s">
        <v>66</v>
      </c>
      <c r="C10" s="15" t="s">
        <v>67</v>
      </c>
      <c r="D10" s="47" t="s">
        <v>24</v>
      </c>
      <c r="E10" s="7">
        <v>41729</v>
      </c>
      <c r="F10" s="16" t="s">
        <v>68</v>
      </c>
      <c r="G10" s="17">
        <v>56578</v>
      </c>
      <c r="H10" s="7">
        <v>46218</v>
      </c>
      <c r="I10" s="10">
        <v>449</v>
      </c>
      <c r="J10" s="10">
        <f t="shared" si="3"/>
        <v>57027</v>
      </c>
      <c r="K10" s="11">
        <f t="shared" si="0"/>
        <v>19303.639500000001</v>
      </c>
      <c r="L10" s="11">
        <v>495</v>
      </c>
      <c r="M10" s="11">
        <f>J10*0.0145</f>
        <v>826.89150000000006</v>
      </c>
      <c r="N10" s="11">
        <v>187</v>
      </c>
      <c r="O10" s="11">
        <f>322.58*26</f>
        <v>8387.08</v>
      </c>
      <c r="P10" s="11">
        <f>49.65*26</f>
        <v>1290.8999999999999</v>
      </c>
      <c r="Q10" s="11">
        <f t="shared" si="5"/>
        <v>30490.511000000006</v>
      </c>
      <c r="R10" s="11">
        <f>J10+K10+L10+M10+N10+O10+P10+Q10</f>
        <v>118008.022</v>
      </c>
      <c r="S10" s="11">
        <f t="shared" si="1"/>
        <v>15353.423076923076</v>
      </c>
      <c r="T10" s="11">
        <f t="shared" si="2"/>
        <v>8208.9837307692324</v>
      </c>
      <c r="U10" s="49" t="s">
        <v>70</v>
      </c>
      <c r="V10" s="51"/>
    </row>
    <row r="11" spans="1:22" x14ac:dyDescent="0.3">
      <c r="A11" s="5">
        <v>12576</v>
      </c>
      <c r="B11" s="52" t="s">
        <v>43</v>
      </c>
      <c r="C11" s="15" t="s">
        <v>25</v>
      </c>
      <c r="D11" s="47" t="s">
        <v>26</v>
      </c>
      <c r="E11" s="7">
        <v>45173</v>
      </c>
      <c r="F11" s="16" t="s">
        <v>27</v>
      </c>
      <c r="G11" s="17">
        <v>75392</v>
      </c>
      <c r="H11" s="8"/>
      <c r="I11" s="10"/>
      <c r="J11" s="10">
        <f t="shared" si="3"/>
        <v>75392</v>
      </c>
      <c r="K11" s="11">
        <f t="shared" si="0"/>
        <v>25520.192000000003</v>
      </c>
      <c r="L11" s="11">
        <v>495</v>
      </c>
      <c r="M11" s="11">
        <f t="shared" si="4"/>
        <v>1093.184</v>
      </c>
      <c r="N11" s="11">
        <v>187</v>
      </c>
      <c r="O11" s="11">
        <f>161.29*26</f>
        <v>4193.54</v>
      </c>
      <c r="P11" s="11">
        <f>23.09*26</f>
        <v>600.34</v>
      </c>
      <c r="Q11" s="11">
        <f t="shared" si="5"/>
        <v>32089.256000000005</v>
      </c>
      <c r="R11" s="11">
        <f t="shared" si="6"/>
        <v>139570.51199999999</v>
      </c>
      <c r="S11" s="11">
        <f t="shared" si="1"/>
        <v>20297.846153846152</v>
      </c>
      <c r="T11" s="11">
        <f t="shared" si="2"/>
        <v>8639.4150769230782</v>
      </c>
      <c r="U11" s="49" t="s">
        <v>49</v>
      </c>
      <c r="V11" s="51"/>
    </row>
    <row r="12" spans="1:22" x14ac:dyDescent="0.3">
      <c r="A12" s="5">
        <v>10138</v>
      </c>
      <c r="B12" s="52" t="s">
        <v>61</v>
      </c>
      <c r="C12" s="15" t="s">
        <v>28</v>
      </c>
      <c r="D12" s="47" t="s">
        <v>29</v>
      </c>
      <c r="E12" s="7">
        <v>42226</v>
      </c>
      <c r="F12" s="16" t="s">
        <v>73</v>
      </c>
      <c r="G12" s="17">
        <v>53571</v>
      </c>
      <c r="H12" s="7">
        <v>46374</v>
      </c>
      <c r="I12" s="10"/>
      <c r="J12" s="10">
        <f t="shared" si="3"/>
        <v>53571</v>
      </c>
      <c r="K12" s="11">
        <f t="shared" si="0"/>
        <v>18133.783500000001</v>
      </c>
      <c r="L12" s="11">
        <v>495</v>
      </c>
      <c r="M12" s="11">
        <f t="shared" si="4"/>
        <v>776.77949999999998</v>
      </c>
      <c r="N12" s="11">
        <v>187</v>
      </c>
      <c r="O12" s="11">
        <f>161.29*26</f>
        <v>4193.54</v>
      </c>
      <c r="P12" s="11">
        <f>23.09*26</f>
        <v>600.34</v>
      </c>
      <c r="Q12" s="11">
        <f t="shared" si="5"/>
        <v>24386.443000000003</v>
      </c>
      <c r="R12" s="11">
        <f t="shared" si="6"/>
        <v>102343.886</v>
      </c>
      <c r="S12" s="11">
        <f t="shared" si="1"/>
        <v>14422.961538461539</v>
      </c>
      <c r="T12" s="11">
        <f t="shared" si="2"/>
        <v>6565.5808076923086</v>
      </c>
      <c r="U12" s="49" t="s">
        <v>49</v>
      </c>
      <c r="V12" s="51"/>
    </row>
    <row r="13" spans="1:22" x14ac:dyDescent="0.3">
      <c r="A13" s="2">
        <v>11094</v>
      </c>
      <c r="B13" s="53" t="s">
        <v>55</v>
      </c>
      <c r="C13" s="15" t="s">
        <v>31</v>
      </c>
      <c r="D13" s="47" t="s">
        <v>29</v>
      </c>
      <c r="E13" s="7">
        <v>44529</v>
      </c>
      <c r="F13" s="16" t="s">
        <v>30</v>
      </c>
      <c r="G13" s="17">
        <v>49731</v>
      </c>
      <c r="H13" s="8"/>
      <c r="I13" s="10"/>
      <c r="J13" s="10">
        <f t="shared" si="3"/>
        <v>49731</v>
      </c>
      <c r="K13" s="11">
        <f t="shared" si="0"/>
        <v>16833.943500000001</v>
      </c>
      <c r="L13" s="11">
        <v>495</v>
      </c>
      <c r="M13" s="11">
        <f t="shared" si="4"/>
        <v>721.09950000000003</v>
      </c>
      <c r="N13" s="11">
        <v>187</v>
      </c>
      <c r="O13" s="11">
        <f>266.13*26</f>
        <v>6919.38</v>
      </c>
      <c r="P13" s="11">
        <f>40.41*26</f>
        <v>1050.6599999999999</v>
      </c>
      <c r="Q13" s="11">
        <f t="shared" si="5"/>
        <v>26207.083000000002</v>
      </c>
      <c r="R13" s="11">
        <f t="shared" si="6"/>
        <v>102145.166</v>
      </c>
      <c r="S13" s="11">
        <f t="shared" si="1"/>
        <v>13389.115384615385</v>
      </c>
      <c r="T13" s="11">
        <f t="shared" si="2"/>
        <v>7055.7531153846157</v>
      </c>
      <c r="U13" s="49" t="s">
        <v>50</v>
      </c>
      <c r="V13" s="50">
        <v>46346</v>
      </c>
    </row>
    <row r="14" spans="1:22" x14ac:dyDescent="0.3">
      <c r="A14" s="2">
        <v>8210</v>
      </c>
      <c r="B14" s="53" t="s">
        <v>61</v>
      </c>
      <c r="C14" s="15" t="s">
        <v>33</v>
      </c>
      <c r="D14" s="47" t="s">
        <v>34</v>
      </c>
      <c r="E14" s="7">
        <v>43711</v>
      </c>
      <c r="F14" s="16" t="s">
        <v>57</v>
      </c>
      <c r="G14" s="17">
        <v>40841</v>
      </c>
      <c r="H14" s="7">
        <v>46385</v>
      </c>
      <c r="I14" s="10"/>
      <c r="J14" s="10">
        <f t="shared" si="3"/>
        <v>40841</v>
      </c>
      <c r="K14" s="11">
        <f t="shared" si="0"/>
        <v>13824.678500000002</v>
      </c>
      <c r="L14" s="11">
        <v>495</v>
      </c>
      <c r="M14" s="11">
        <f t="shared" si="4"/>
        <v>592.19450000000006</v>
      </c>
      <c r="N14" s="11">
        <v>187</v>
      </c>
      <c r="O14" s="11">
        <f>161.29*26</f>
        <v>4193.54</v>
      </c>
      <c r="P14" s="11">
        <f t="shared" ref="P14:P20" si="7">23.09*26</f>
        <v>600.34</v>
      </c>
      <c r="Q14" s="11">
        <f t="shared" si="5"/>
        <v>19892.753000000001</v>
      </c>
      <c r="R14" s="11">
        <f t="shared" si="6"/>
        <v>80626.505999999994</v>
      </c>
      <c r="S14" s="11">
        <f t="shared" ref="S14:S20" si="8">J14/26*7</f>
        <v>10995.653846153848</v>
      </c>
      <c r="T14" s="11">
        <f t="shared" ref="T14:T20" si="9">Q14/26*7</f>
        <v>5355.7411923076925</v>
      </c>
      <c r="U14" s="49" t="s">
        <v>49</v>
      </c>
      <c r="V14" s="51"/>
    </row>
    <row r="15" spans="1:22" x14ac:dyDescent="0.3">
      <c r="A15" s="2">
        <v>60893</v>
      </c>
      <c r="B15" s="53" t="s">
        <v>44</v>
      </c>
      <c r="C15" s="18" t="s">
        <v>35</v>
      </c>
      <c r="D15" s="47" t="s">
        <v>79</v>
      </c>
      <c r="E15" s="7">
        <v>45096</v>
      </c>
      <c r="F15" s="19" t="s">
        <v>37</v>
      </c>
      <c r="G15" s="20">
        <v>32355</v>
      </c>
      <c r="H15" s="8"/>
      <c r="I15" s="10"/>
      <c r="J15" s="10">
        <f t="shared" si="3"/>
        <v>32355</v>
      </c>
      <c r="K15" s="11">
        <f t="shared" si="0"/>
        <v>10952.167500000001</v>
      </c>
      <c r="L15" s="11">
        <v>495</v>
      </c>
      <c r="M15" s="11">
        <f t="shared" si="4"/>
        <v>469.14750000000004</v>
      </c>
      <c r="N15" s="11">
        <v>187</v>
      </c>
      <c r="O15" s="11">
        <f>390.79*26</f>
        <v>10160.540000000001</v>
      </c>
      <c r="P15" s="11">
        <f t="shared" si="7"/>
        <v>600.34</v>
      </c>
      <c r="Q15" s="11">
        <f t="shared" si="5"/>
        <v>22864.195000000003</v>
      </c>
      <c r="R15" s="11">
        <f t="shared" si="6"/>
        <v>78083.39</v>
      </c>
      <c r="S15" s="11">
        <f t="shared" si="8"/>
        <v>8710.961538461539</v>
      </c>
      <c r="T15" s="11">
        <f t="shared" si="9"/>
        <v>6155.7448076923083</v>
      </c>
      <c r="U15" s="49" t="s">
        <v>52</v>
      </c>
      <c r="V15" s="50">
        <v>46542</v>
      </c>
    </row>
    <row r="16" spans="1:22" x14ac:dyDescent="0.3">
      <c r="A16" s="21">
        <v>10000422</v>
      </c>
      <c r="B16" s="54" t="s">
        <v>44</v>
      </c>
      <c r="C16" s="23" t="s">
        <v>41</v>
      </c>
      <c r="D16" s="48" t="s">
        <v>26</v>
      </c>
      <c r="E16" s="24">
        <v>45512</v>
      </c>
      <c r="F16" s="25" t="s">
        <v>58</v>
      </c>
      <c r="G16" s="26">
        <v>70825</v>
      </c>
      <c r="H16" s="27"/>
      <c r="I16" s="28"/>
      <c r="J16" s="28">
        <f t="shared" si="3"/>
        <v>70825</v>
      </c>
      <c r="K16" s="29">
        <f t="shared" si="0"/>
        <v>23974.262500000001</v>
      </c>
      <c r="L16" s="29">
        <v>495</v>
      </c>
      <c r="M16" s="29">
        <f t="shared" si="4"/>
        <v>1026.9625000000001</v>
      </c>
      <c r="N16" s="29">
        <v>187</v>
      </c>
      <c r="O16" s="29">
        <f>161.29*26</f>
        <v>4193.54</v>
      </c>
      <c r="P16" s="29">
        <f t="shared" si="7"/>
        <v>600.34</v>
      </c>
      <c r="Q16" s="29">
        <f t="shared" si="5"/>
        <v>30477.105000000003</v>
      </c>
      <c r="R16" s="29">
        <f t="shared" si="6"/>
        <v>131779.21</v>
      </c>
      <c r="S16" s="11">
        <f t="shared" si="8"/>
        <v>19068.26923076923</v>
      </c>
      <c r="T16" s="29">
        <f t="shared" si="9"/>
        <v>8205.3744230769225</v>
      </c>
      <c r="U16" s="49" t="s">
        <v>48</v>
      </c>
      <c r="V16" s="51"/>
    </row>
    <row r="17" spans="1:22" x14ac:dyDescent="0.3">
      <c r="A17" s="21">
        <v>27514</v>
      </c>
      <c r="B17" s="54" t="s">
        <v>43</v>
      </c>
      <c r="C17" s="23" t="s">
        <v>45</v>
      </c>
      <c r="D17" s="48" t="s">
        <v>59</v>
      </c>
      <c r="E17" s="24">
        <v>45600</v>
      </c>
      <c r="F17" s="25" t="s">
        <v>46</v>
      </c>
      <c r="G17" s="26">
        <v>54918</v>
      </c>
      <c r="H17" s="27"/>
      <c r="I17" s="28"/>
      <c r="J17" s="28">
        <f t="shared" si="3"/>
        <v>54918</v>
      </c>
      <c r="K17" s="29">
        <f t="shared" si="0"/>
        <v>18589.743000000002</v>
      </c>
      <c r="L17" s="29">
        <v>495</v>
      </c>
      <c r="M17" s="29">
        <f t="shared" si="4"/>
        <v>796.31100000000004</v>
      </c>
      <c r="N17" s="29">
        <v>187</v>
      </c>
      <c r="O17" s="29">
        <f>161.29*26</f>
        <v>4193.54</v>
      </c>
      <c r="P17" s="29">
        <f t="shared" si="7"/>
        <v>600.34</v>
      </c>
      <c r="Q17" s="29">
        <f t="shared" si="5"/>
        <v>24861.934000000005</v>
      </c>
      <c r="R17" s="29">
        <f t="shared" si="6"/>
        <v>104641.868</v>
      </c>
      <c r="S17" s="11">
        <f t="shared" si="8"/>
        <v>14785.615384615383</v>
      </c>
      <c r="T17" s="29">
        <f t="shared" si="9"/>
        <v>6693.5976153846168</v>
      </c>
      <c r="U17" s="49" t="s">
        <v>48</v>
      </c>
      <c r="V17" s="50">
        <v>46498</v>
      </c>
    </row>
    <row r="18" spans="1:22" x14ac:dyDescent="0.3">
      <c r="A18" s="21">
        <v>5042</v>
      </c>
      <c r="B18" s="54" t="s">
        <v>44</v>
      </c>
      <c r="C18" s="23" t="s">
        <v>62</v>
      </c>
      <c r="D18" s="22" t="s">
        <v>23</v>
      </c>
      <c r="E18" s="24">
        <v>45810</v>
      </c>
      <c r="F18" s="25" t="s">
        <v>63</v>
      </c>
      <c r="G18" s="26">
        <v>60875</v>
      </c>
      <c r="H18" s="27"/>
      <c r="I18" s="28"/>
      <c r="J18" s="28">
        <f t="shared" si="3"/>
        <v>60875</v>
      </c>
      <c r="K18" s="29">
        <f t="shared" si="0"/>
        <v>20606.1875</v>
      </c>
      <c r="L18" s="29">
        <v>495</v>
      </c>
      <c r="M18" s="29">
        <f t="shared" si="4"/>
        <v>882.6875</v>
      </c>
      <c r="N18" s="29">
        <v>187</v>
      </c>
      <c r="O18" s="29">
        <f>161.29*26</f>
        <v>4193.54</v>
      </c>
      <c r="P18" s="29">
        <f t="shared" si="7"/>
        <v>600.34</v>
      </c>
      <c r="Q18" s="29">
        <f t="shared" si="5"/>
        <v>26964.755000000001</v>
      </c>
      <c r="R18" s="29">
        <f t="shared" si="6"/>
        <v>114804.51</v>
      </c>
      <c r="S18" s="29">
        <f t="shared" si="8"/>
        <v>16389.423076923078</v>
      </c>
      <c r="T18" s="29">
        <f t="shared" si="9"/>
        <v>7259.7417307692303</v>
      </c>
      <c r="U18" s="49" t="s">
        <v>48</v>
      </c>
      <c r="V18" s="50">
        <v>46343</v>
      </c>
    </row>
    <row r="19" spans="1:22" x14ac:dyDescent="0.3">
      <c r="A19" s="21">
        <v>59868</v>
      </c>
      <c r="B19" s="54" t="s">
        <v>43</v>
      </c>
      <c r="C19" s="23" t="s">
        <v>64</v>
      </c>
      <c r="D19" s="22" t="s">
        <v>72</v>
      </c>
      <c r="E19" s="24">
        <v>45810</v>
      </c>
      <c r="F19" s="25" t="s">
        <v>30</v>
      </c>
      <c r="G19" s="26">
        <v>49731</v>
      </c>
      <c r="H19" s="27"/>
      <c r="I19" s="28"/>
      <c r="J19" s="28">
        <f t="shared" si="3"/>
        <v>49731</v>
      </c>
      <c r="K19" s="29">
        <f t="shared" si="0"/>
        <v>16833.943500000001</v>
      </c>
      <c r="L19" s="29">
        <v>495</v>
      </c>
      <c r="M19" s="29">
        <f t="shared" si="4"/>
        <v>721.09950000000003</v>
      </c>
      <c r="N19" s="29">
        <v>187</v>
      </c>
      <c r="O19" s="29">
        <f>161.29*26</f>
        <v>4193.54</v>
      </c>
      <c r="P19" s="29">
        <f t="shared" si="7"/>
        <v>600.34</v>
      </c>
      <c r="Q19" s="29">
        <f t="shared" si="5"/>
        <v>23030.923000000003</v>
      </c>
      <c r="R19" s="29">
        <f t="shared" si="6"/>
        <v>95792.84599999999</v>
      </c>
      <c r="S19" s="29">
        <f t="shared" si="8"/>
        <v>13389.115384615385</v>
      </c>
      <c r="T19" s="29">
        <f t="shared" si="9"/>
        <v>6200.6331153846168</v>
      </c>
      <c r="U19" s="49" t="s">
        <v>48</v>
      </c>
      <c r="V19" s="50">
        <v>46343</v>
      </c>
    </row>
    <row r="20" spans="1:22" x14ac:dyDescent="0.3">
      <c r="A20" s="21">
        <v>10002635</v>
      </c>
      <c r="B20" s="56" t="s">
        <v>43</v>
      </c>
      <c r="C20" s="23" t="s">
        <v>76</v>
      </c>
      <c r="D20" s="22" t="s">
        <v>77</v>
      </c>
      <c r="E20" s="24">
        <v>46188</v>
      </c>
      <c r="F20" s="25" t="s">
        <v>78</v>
      </c>
      <c r="G20" s="26">
        <v>41372</v>
      </c>
      <c r="H20" s="27"/>
      <c r="I20" s="28"/>
      <c r="J20" s="28">
        <f t="shared" si="3"/>
        <v>41372</v>
      </c>
      <c r="K20" s="29">
        <f t="shared" si="0"/>
        <v>14004.422</v>
      </c>
      <c r="L20" s="29">
        <v>495</v>
      </c>
      <c r="M20" s="29">
        <f t="shared" si="4"/>
        <v>599.89400000000001</v>
      </c>
      <c r="N20" s="29">
        <v>187</v>
      </c>
      <c r="O20" s="29">
        <f>161.29*26</f>
        <v>4193.54</v>
      </c>
      <c r="P20" s="29">
        <f t="shared" si="7"/>
        <v>600.34</v>
      </c>
      <c r="Q20" s="29">
        <f t="shared" si="5"/>
        <v>20080.196</v>
      </c>
      <c r="R20" s="29">
        <f t="shared" si="6"/>
        <v>81532.391999999993</v>
      </c>
      <c r="S20" s="29">
        <f t="shared" si="8"/>
        <v>11138.615384615385</v>
      </c>
      <c r="T20" s="29">
        <f t="shared" si="9"/>
        <v>5406.2066153846154</v>
      </c>
      <c r="U20" s="49" t="s">
        <v>48</v>
      </c>
      <c r="V20" s="50">
        <v>46553</v>
      </c>
    </row>
    <row r="21" spans="1:22" x14ac:dyDescent="0.3">
      <c r="A21" s="21"/>
      <c r="B21" s="22"/>
      <c r="C21" s="23"/>
      <c r="D21" s="22"/>
      <c r="E21" s="24"/>
      <c r="F21" s="25"/>
      <c r="G21" s="26"/>
      <c r="H21" s="27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2" x14ac:dyDescent="0.3">
      <c r="A22" s="21"/>
      <c r="B22" s="22"/>
      <c r="C22" s="23"/>
      <c r="D22" s="22"/>
      <c r="E22" s="24"/>
      <c r="F22" s="25"/>
      <c r="G22" s="26"/>
      <c r="H22" s="27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2" ht="19.5" thickBot="1" x14ac:dyDescent="0.35">
      <c r="A23" s="30"/>
      <c r="B23" s="31"/>
      <c r="C23" s="32"/>
      <c r="D23" s="31"/>
      <c r="E23" s="33"/>
      <c r="F23" s="34"/>
      <c r="G23" s="35"/>
      <c r="H23" s="36"/>
      <c r="I23" s="37"/>
      <c r="J23" s="37"/>
      <c r="K23" s="38"/>
      <c r="L23" s="38"/>
      <c r="M23" s="38"/>
      <c r="N23" s="38"/>
      <c r="O23" s="38"/>
      <c r="P23" s="38"/>
      <c r="Q23" s="38"/>
      <c r="R23" s="39" t="s">
        <v>18</v>
      </c>
      <c r="S23" s="39">
        <f>SUM(S8:S22)</f>
        <v>204948.69230769231</v>
      </c>
      <c r="T23" s="39">
        <f>SUM(T8:T22)</f>
        <v>99816.988384615368</v>
      </c>
    </row>
    <row r="24" spans="1:22" ht="19.5" thickTop="1" x14ac:dyDescent="0.3">
      <c r="B24" s="40" t="s">
        <v>42</v>
      </c>
      <c r="C24" s="55"/>
      <c r="D24" s="40"/>
      <c r="E24" s="41"/>
      <c r="F24" s="42"/>
      <c r="G24" s="43"/>
      <c r="H24" s="44"/>
      <c r="I24" s="45"/>
      <c r="J24" s="45"/>
      <c r="K24" s="46"/>
      <c r="L24" s="46"/>
      <c r="M24" s="46"/>
      <c r="N24" s="46"/>
      <c r="O24" s="46"/>
      <c r="P24" s="46"/>
      <c r="Q24" s="46"/>
      <c r="R24" s="46"/>
    </row>
    <row r="25" spans="1:22" x14ac:dyDescent="0.3">
      <c r="O25" s="1">
        <f>53.04*2</f>
        <v>106.08</v>
      </c>
    </row>
    <row r="26" spans="1:22" x14ac:dyDescent="0.3">
      <c r="O26" s="1">
        <f>106.08*26</f>
        <v>2758.08</v>
      </c>
    </row>
    <row r="30" spans="1:22" x14ac:dyDescent="0.3">
      <c r="G30" s="1" t="s">
        <v>42</v>
      </c>
    </row>
  </sheetData>
  <pageMargins left="0" right="0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CCD1-745C-432B-B8B9-A580EA6B2AC4}">
  <dimension ref="A3:V32"/>
  <sheetViews>
    <sheetView zoomScaleNormal="100" workbookViewId="0">
      <pane xSplit="3" topLeftCell="D1" activePane="topRight" state="frozen"/>
      <selection pane="topRight" activeCell="A3" sqref="A3"/>
    </sheetView>
  </sheetViews>
  <sheetFormatPr defaultRowHeight="18.75" x14ac:dyDescent="0.3"/>
  <cols>
    <col min="1" max="1" width="12.7109375" style="1" bestFit="1" customWidth="1"/>
    <col min="2" max="2" width="15.42578125" style="1" customWidth="1"/>
    <col min="3" max="3" width="39" style="1" customWidth="1"/>
    <col min="4" max="4" width="32.7109375" style="1" customWidth="1"/>
    <col min="5" max="5" width="15.85546875" style="1" customWidth="1"/>
    <col min="6" max="6" width="12.85546875" style="1" customWidth="1"/>
    <col min="7" max="7" width="17.85546875" style="1" customWidth="1"/>
    <col min="8" max="8" width="15" style="1" customWidth="1"/>
    <col min="9" max="9" width="15.5703125" style="1" customWidth="1"/>
    <col min="10" max="20" width="18.28515625" style="1" customWidth="1"/>
    <col min="21" max="21" width="17.42578125" style="1" customWidth="1"/>
    <col min="22" max="22" width="16.42578125" style="1" customWidth="1"/>
    <col min="23" max="16384" width="9.140625" style="1"/>
  </cols>
  <sheetData>
    <row r="3" spans="1:22" x14ac:dyDescent="0.3">
      <c r="A3" s="1" t="s">
        <v>0</v>
      </c>
    </row>
    <row r="4" spans="1:22" x14ac:dyDescent="0.3">
      <c r="A4" s="1" t="s">
        <v>65</v>
      </c>
    </row>
    <row r="5" spans="1:22" x14ac:dyDescent="0.3">
      <c r="A5" s="1" t="s">
        <v>1</v>
      </c>
    </row>
    <row r="6" spans="1:22" ht="37.5" x14ac:dyDescent="0.3">
      <c r="A6" s="2"/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4" t="s">
        <v>19</v>
      </c>
      <c r="T6" s="4" t="s">
        <v>17</v>
      </c>
      <c r="U6" s="2" t="s">
        <v>53</v>
      </c>
      <c r="V6" s="1" t="s">
        <v>60</v>
      </c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x14ac:dyDescent="0.3">
      <c r="A8" s="5">
        <v>4751</v>
      </c>
      <c r="B8" s="52" t="s">
        <v>61</v>
      </c>
      <c r="C8" s="6" t="s">
        <v>20</v>
      </c>
      <c r="D8" s="47" t="s">
        <v>21</v>
      </c>
      <c r="E8" s="7">
        <v>37160</v>
      </c>
      <c r="F8" s="8" t="s">
        <v>54</v>
      </c>
      <c r="G8" s="9">
        <v>88381</v>
      </c>
      <c r="H8" s="8"/>
      <c r="I8" s="10"/>
      <c r="J8" s="10">
        <f>G8+I8</f>
        <v>88381</v>
      </c>
      <c r="K8" s="11">
        <f t="shared" ref="K8:K21" si="0">J8*0.3385</f>
        <v>29916.968500000003</v>
      </c>
      <c r="L8" s="11">
        <v>495</v>
      </c>
      <c r="M8" s="11">
        <f>J8*0.0145</f>
        <v>1281.5245</v>
      </c>
      <c r="N8" s="11">
        <v>187</v>
      </c>
      <c r="O8" s="11">
        <f>161.29*26</f>
        <v>4193.54</v>
      </c>
      <c r="P8" s="11">
        <f>23.09*26</f>
        <v>600.34</v>
      </c>
      <c r="Q8" s="11">
        <f>K8+L8+M8+N8+O8+P8</f>
        <v>36674.373</v>
      </c>
      <c r="R8" s="11">
        <f>J8+K8+L8+M8+N8+O8+P8+Q8</f>
        <v>161729.74599999998</v>
      </c>
      <c r="S8" s="11">
        <f>J8/26*6.5</f>
        <v>22095.25</v>
      </c>
      <c r="T8" s="11">
        <f>Q8/26*6.5</f>
        <v>9168.5932499999999</v>
      </c>
      <c r="U8" s="49" t="s">
        <v>48</v>
      </c>
    </row>
    <row r="9" spans="1:22" x14ac:dyDescent="0.3">
      <c r="A9" s="5">
        <v>3746</v>
      </c>
      <c r="B9" s="52" t="s">
        <v>61</v>
      </c>
      <c r="C9" s="12" t="s">
        <v>22</v>
      </c>
      <c r="D9" s="47" t="s">
        <v>23</v>
      </c>
      <c r="E9" s="7">
        <v>39420</v>
      </c>
      <c r="F9" s="13" t="s">
        <v>69</v>
      </c>
      <c r="G9" s="14">
        <v>83568</v>
      </c>
      <c r="H9" s="7">
        <v>46029</v>
      </c>
      <c r="I9" s="10">
        <v>2053</v>
      </c>
      <c r="J9" s="10">
        <f t="shared" ref="J9:J21" si="1">G9+I9</f>
        <v>85621</v>
      </c>
      <c r="K9" s="11">
        <f t="shared" si="0"/>
        <v>28982.708500000001</v>
      </c>
      <c r="L9" s="11">
        <v>495</v>
      </c>
      <c r="M9" s="11">
        <f t="shared" ref="M9:M21" si="2">J9*0.0145</f>
        <v>1241.5045</v>
      </c>
      <c r="N9" s="11">
        <v>187</v>
      </c>
      <c r="O9" s="11">
        <f>781.58*26</f>
        <v>20321.080000000002</v>
      </c>
      <c r="P9" s="11">
        <f>49.65*26</f>
        <v>1290.8999999999999</v>
      </c>
      <c r="Q9" s="11">
        <f t="shared" ref="Q9:Q21" si="3">K9+L9+M9+N9+O9+P9</f>
        <v>52518.193000000007</v>
      </c>
      <c r="R9" s="11">
        <f t="shared" ref="R9:R21" si="4">J9+K9+L9+M9+N9+O9+P9+Q9</f>
        <v>190657.386</v>
      </c>
      <c r="S9" s="11">
        <f t="shared" ref="S9:S21" si="5">J9/26*6.5</f>
        <v>21405.25</v>
      </c>
      <c r="T9" s="11">
        <f t="shared" ref="T9:T21" si="6">Q9/26*6.5</f>
        <v>13129.548250000002</v>
      </c>
      <c r="U9" s="49" t="s">
        <v>47</v>
      </c>
      <c r="V9" s="51"/>
    </row>
    <row r="10" spans="1:22" x14ac:dyDescent="0.3">
      <c r="A10" s="5">
        <v>8925</v>
      </c>
      <c r="B10" s="52" t="s">
        <v>66</v>
      </c>
      <c r="C10" s="15" t="s">
        <v>67</v>
      </c>
      <c r="D10" s="47" t="s">
        <v>24</v>
      </c>
      <c r="E10" s="7">
        <v>41729</v>
      </c>
      <c r="F10" s="16" t="s">
        <v>68</v>
      </c>
      <c r="G10" s="17">
        <v>56578</v>
      </c>
      <c r="H10" s="7">
        <v>46218</v>
      </c>
      <c r="I10" s="10">
        <v>449</v>
      </c>
      <c r="J10" s="10">
        <f t="shared" si="1"/>
        <v>57027</v>
      </c>
      <c r="K10" s="11">
        <f t="shared" si="0"/>
        <v>19303.639500000001</v>
      </c>
      <c r="L10" s="11">
        <v>495</v>
      </c>
      <c r="M10" s="11">
        <f>J10*0.0145</f>
        <v>826.89150000000006</v>
      </c>
      <c r="N10" s="11">
        <v>187</v>
      </c>
      <c r="O10" s="11">
        <f>322.58*26</f>
        <v>8387.08</v>
      </c>
      <c r="P10" s="11">
        <f>49.65*26</f>
        <v>1290.8999999999999</v>
      </c>
      <c r="Q10" s="11">
        <f t="shared" si="3"/>
        <v>30490.511000000006</v>
      </c>
      <c r="R10" s="11">
        <f t="shared" si="4"/>
        <v>118008.022</v>
      </c>
      <c r="S10" s="11">
        <f t="shared" si="5"/>
        <v>14256.75</v>
      </c>
      <c r="T10" s="11">
        <f t="shared" si="6"/>
        <v>7622.6277500000015</v>
      </c>
      <c r="U10" s="49" t="s">
        <v>70</v>
      </c>
      <c r="V10" s="51"/>
    </row>
    <row r="11" spans="1:22" x14ac:dyDescent="0.3">
      <c r="A11" s="5">
        <v>12576</v>
      </c>
      <c r="B11" s="52" t="s">
        <v>43</v>
      </c>
      <c r="C11" s="15" t="s">
        <v>25</v>
      </c>
      <c r="D11" s="47" t="s">
        <v>26</v>
      </c>
      <c r="E11" s="7">
        <v>45173</v>
      </c>
      <c r="F11" s="16" t="s">
        <v>27</v>
      </c>
      <c r="G11" s="17">
        <v>75392</v>
      </c>
      <c r="H11" s="8"/>
      <c r="I11" s="10"/>
      <c r="J11" s="10">
        <f t="shared" si="1"/>
        <v>75392</v>
      </c>
      <c r="K11" s="11">
        <f t="shared" si="0"/>
        <v>25520.192000000003</v>
      </c>
      <c r="L11" s="11">
        <v>495</v>
      </c>
      <c r="M11" s="11">
        <f t="shared" si="2"/>
        <v>1093.184</v>
      </c>
      <c r="N11" s="11">
        <v>187</v>
      </c>
      <c r="O11" s="11">
        <f>161.29*26</f>
        <v>4193.54</v>
      </c>
      <c r="P11" s="11">
        <f>23.09*26</f>
        <v>600.34</v>
      </c>
      <c r="Q11" s="11">
        <f t="shared" si="3"/>
        <v>32089.256000000005</v>
      </c>
      <c r="R11" s="11">
        <f t="shared" si="4"/>
        <v>139570.51199999999</v>
      </c>
      <c r="S11" s="11">
        <f t="shared" si="5"/>
        <v>18848</v>
      </c>
      <c r="T11" s="11">
        <f t="shared" si="6"/>
        <v>8022.3140000000012</v>
      </c>
      <c r="U11" s="49" t="s">
        <v>49</v>
      </c>
      <c r="V11" s="51"/>
    </row>
    <row r="12" spans="1:22" x14ac:dyDescent="0.3">
      <c r="A12" s="5">
        <v>10138</v>
      </c>
      <c r="B12" s="52" t="s">
        <v>61</v>
      </c>
      <c r="C12" s="15" t="s">
        <v>28</v>
      </c>
      <c r="D12" s="47" t="s">
        <v>29</v>
      </c>
      <c r="E12" s="7">
        <v>42226</v>
      </c>
      <c r="F12" s="16" t="s">
        <v>71</v>
      </c>
      <c r="G12" s="17">
        <v>51615</v>
      </c>
      <c r="H12" s="7">
        <v>46009</v>
      </c>
      <c r="I12" s="10">
        <v>1630</v>
      </c>
      <c r="J12" s="10">
        <f t="shared" si="1"/>
        <v>53245</v>
      </c>
      <c r="K12" s="11">
        <f t="shared" si="0"/>
        <v>18023.432500000003</v>
      </c>
      <c r="L12" s="11">
        <v>495</v>
      </c>
      <c r="M12" s="11">
        <f t="shared" si="2"/>
        <v>772.05250000000001</v>
      </c>
      <c r="N12" s="11">
        <v>187</v>
      </c>
      <c r="O12" s="11">
        <f>161.29*26</f>
        <v>4193.54</v>
      </c>
      <c r="P12" s="11">
        <f>23.09*26</f>
        <v>600.34</v>
      </c>
      <c r="Q12" s="11">
        <f t="shared" si="3"/>
        <v>24271.365000000005</v>
      </c>
      <c r="R12" s="11">
        <f t="shared" si="4"/>
        <v>101787.73</v>
      </c>
      <c r="S12" s="11">
        <f t="shared" si="5"/>
        <v>13311.25</v>
      </c>
      <c r="T12" s="11">
        <f t="shared" si="6"/>
        <v>6067.8412500000013</v>
      </c>
      <c r="U12" s="49" t="s">
        <v>49</v>
      </c>
      <c r="V12" s="51"/>
    </row>
    <row r="13" spans="1:22" x14ac:dyDescent="0.3">
      <c r="A13" s="2">
        <v>11094</v>
      </c>
      <c r="B13" s="53" t="s">
        <v>55</v>
      </c>
      <c r="C13" s="15" t="s">
        <v>31</v>
      </c>
      <c r="D13" s="47" t="s">
        <v>29</v>
      </c>
      <c r="E13" s="7">
        <v>44529</v>
      </c>
      <c r="F13" s="16" t="s">
        <v>30</v>
      </c>
      <c r="G13" s="17">
        <v>49731</v>
      </c>
      <c r="H13" s="8"/>
      <c r="I13" s="10"/>
      <c r="J13" s="10">
        <f t="shared" si="1"/>
        <v>49731</v>
      </c>
      <c r="K13" s="11">
        <f t="shared" si="0"/>
        <v>16833.943500000001</v>
      </c>
      <c r="L13" s="11">
        <v>495</v>
      </c>
      <c r="M13" s="11">
        <f t="shared" si="2"/>
        <v>721.09950000000003</v>
      </c>
      <c r="N13" s="11">
        <v>187</v>
      </c>
      <c r="O13" s="11">
        <f>266.13*26</f>
        <v>6919.38</v>
      </c>
      <c r="P13" s="11">
        <f>40.41*26</f>
        <v>1050.6599999999999</v>
      </c>
      <c r="Q13" s="11">
        <f t="shared" si="3"/>
        <v>26207.083000000002</v>
      </c>
      <c r="R13" s="11">
        <f t="shared" si="4"/>
        <v>102145.166</v>
      </c>
      <c r="S13" s="11">
        <f t="shared" si="5"/>
        <v>12432.75</v>
      </c>
      <c r="T13" s="11">
        <f t="shared" si="6"/>
        <v>6551.7707500000006</v>
      </c>
      <c r="U13" s="49" t="s">
        <v>50</v>
      </c>
      <c r="V13" s="50">
        <v>46346</v>
      </c>
    </row>
    <row r="14" spans="1:22" x14ac:dyDescent="0.3">
      <c r="A14" s="2">
        <v>27512</v>
      </c>
      <c r="B14" s="53" t="s">
        <v>44</v>
      </c>
      <c r="C14" s="15" t="s">
        <v>32</v>
      </c>
      <c r="D14" s="47" t="s">
        <v>29</v>
      </c>
      <c r="E14" s="7">
        <v>44284</v>
      </c>
      <c r="F14" s="16" t="s">
        <v>30</v>
      </c>
      <c r="G14" s="17">
        <v>49731</v>
      </c>
      <c r="H14" s="8"/>
      <c r="I14" s="10"/>
      <c r="J14" s="10">
        <f t="shared" si="1"/>
        <v>49731</v>
      </c>
      <c r="K14" s="11">
        <f t="shared" si="0"/>
        <v>16833.943500000001</v>
      </c>
      <c r="L14" s="11">
        <v>495</v>
      </c>
      <c r="M14" s="11">
        <f t="shared" si="2"/>
        <v>721.09950000000003</v>
      </c>
      <c r="N14" s="11">
        <v>187</v>
      </c>
      <c r="O14" s="11">
        <f>644.81*26</f>
        <v>16765.059999999998</v>
      </c>
      <c r="P14" s="11">
        <f>40.41*26</f>
        <v>1050.6599999999999</v>
      </c>
      <c r="Q14" s="11">
        <f t="shared" si="3"/>
        <v>36052.763000000006</v>
      </c>
      <c r="R14" s="11">
        <f t="shared" si="4"/>
        <v>121836.526</v>
      </c>
      <c r="S14" s="11">
        <f t="shared" si="5"/>
        <v>12432.75</v>
      </c>
      <c r="T14" s="11">
        <f t="shared" si="6"/>
        <v>9013.1907500000016</v>
      </c>
      <c r="U14" s="49" t="s">
        <v>51</v>
      </c>
      <c r="V14" s="50">
        <v>46332</v>
      </c>
    </row>
    <row r="15" spans="1:22" x14ac:dyDescent="0.3">
      <c r="A15" s="2">
        <v>8210</v>
      </c>
      <c r="B15" s="53" t="s">
        <v>61</v>
      </c>
      <c r="C15" s="15" t="s">
        <v>33</v>
      </c>
      <c r="D15" s="47" t="s">
        <v>34</v>
      </c>
      <c r="E15" s="7">
        <v>43711</v>
      </c>
      <c r="F15" s="16" t="s">
        <v>57</v>
      </c>
      <c r="G15" s="17">
        <v>40841</v>
      </c>
      <c r="H15" s="7">
        <v>46020</v>
      </c>
      <c r="I15" s="10">
        <v>1289</v>
      </c>
      <c r="J15" s="10">
        <f t="shared" si="1"/>
        <v>42130</v>
      </c>
      <c r="K15" s="11">
        <f t="shared" si="0"/>
        <v>14261.005000000001</v>
      </c>
      <c r="L15" s="11">
        <v>495</v>
      </c>
      <c r="M15" s="11">
        <f t="shared" si="2"/>
        <v>610.88499999999999</v>
      </c>
      <c r="N15" s="11">
        <v>187</v>
      </c>
      <c r="O15" s="11">
        <f>161.29*26</f>
        <v>4193.54</v>
      </c>
      <c r="P15" s="11">
        <f t="shared" ref="P15:P21" si="7">23.09*26</f>
        <v>600.34</v>
      </c>
      <c r="Q15" s="11">
        <f t="shared" si="3"/>
        <v>20347.77</v>
      </c>
      <c r="R15" s="11">
        <f t="shared" si="4"/>
        <v>82825.540000000008</v>
      </c>
      <c r="S15" s="11">
        <f t="shared" si="5"/>
        <v>10532.5</v>
      </c>
      <c r="T15" s="11">
        <f t="shared" si="6"/>
        <v>5086.9425000000001</v>
      </c>
      <c r="U15" s="49" t="s">
        <v>49</v>
      </c>
      <c r="V15" s="51"/>
    </row>
    <row r="16" spans="1:22" x14ac:dyDescent="0.3">
      <c r="A16" s="2">
        <v>60893</v>
      </c>
      <c r="B16" s="53" t="s">
        <v>61</v>
      </c>
      <c r="C16" s="18" t="s">
        <v>35</v>
      </c>
      <c r="D16" s="47" t="s">
        <v>36</v>
      </c>
      <c r="E16" s="7">
        <v>45096</v>
      </c>
      <c r="F16" s="19" t="s">
        <v>37</v>
      </c>
      <c r="G16" s="20">
        <v>32355</v>
      </c>
      <c r="H16" s="8"/>
      <c r="I16" s="10"/>
      <c r="J16" s="10">
        <f t="shared" si="1"/>
        <v>32355</v>
      </c>
      <c r="K16" s="11">
        <f t="shared" si="0"/>
        <v>10952.167500000001</v>
      </c>
      <c r="L16" s="11">
        <v>495</v>
      </c>
      <c r="M16" s="11">
        <f t="shared" si="2"/>
        <v>469.14750000000004</v>
      </c>
      <c r="N16" s="11">
        <v>187</v>
      </c>
      <c r="O16" s="11">
        <f>390.79*26</f>
        <v>10160.540000000001</v>
      </c>
      <c r="P16" s="11">
        <f t="shared" si="7"/>
        <v>600.34</v>
      </c>
      <c r="Q16" s="11">
        <f t="shared" si="3"/>
        <v>22864.195000000003</v>
      </c>
      <c r="R16" s="11">
        <f t="shared" si="4"/>
        <v>78083.39</v>
      </c>
      <c r="S16" s="11">
        <f t="shared" si="5"/>
        <v>8088.75</v>
      </c>
      <c r="T16" s="11">
        <f t="shared" si="6"/>
        <v>5716.0487500000008</v>
      </c>
      <c r="U16" s="49" t="s">
        <v>52</v>
      </c>
      <c r="V16" s="50">
        <v>46360</v>
      </c>
    </row>
    <row r="17" spans="1:22" x14ac:dyDescent="0.3">
      <c r="A17" s="21">
        <v>3423</v>
      </c>
      <c r="B17" s="54" t="s">
        <v>38</v>
      </c>
      <c r="C17" s="23" t="s">
        <v>39</v>
      </c>
      <c r="D17" s="48" t="s">
        <v>26</v>
      </c>
      <c r="E17" s="24">
        <v>45432</v>
      </c>
      <c r="F17" s="25" t="s">
        <v>40</v>
      </c>
      <c r="G17" s="26">
        <v>61401</v>
      </c>
      <c r="H17" s="27"/>
      <c r="I17" s="28"/>
      <c r="J17" s="28">
        <f t="shared" si="1"/>
        <v>61401</v>
      </c>
      <c r="K17" s="29">
        <f t="shared" si="0"/>
        <v>20784.238500000003</v>
      </c>
      <c r="L17" s="29">
        <v>495</v>
      </c>
      <c r="M17" s="29">
        <f t="shared" si="2"/>
        <v>890.31450000000007</v>
      </c>
      <c r="N17" s="29">
        <v>187</v>
      </c>
      <c r="O17" s="29">
        <f>390.79*26</f>
        <v>10160.540000000001</v>
      </c>
      <c r="P17" s="29">
        <f t="shared" si="7"/>
        <v>600.34</v>
      </c>
      <c r="Q17" s="29">
        <f t="shared" si="3"/>
        <v>33117.433000000005</v>
      </c>
      <c r="R17" s="29">
        <f t="shared" si="4"/>
        <v>127635.86599999999</v>
      </c>
      <c r="S17" s="11">
        <f t="shared" si="5"/>
        <v>15350.249999999998</v>
      </c>
      <c r="T17" s="29">
        <f t="shared" si="6"/>
        <v>8279.3582500000011</v>
      </c>
      <c r="U17" s="49" t="s">
        <v>52</v>
      </c>
      <c r="V17" s="51"/>
    </row>
    <row r="18" spans="1:22" x14ac:dyDescent="0.3">
      <c r="A18" s="21">
        <v>10000422</v>
      </c>
      <c r="B18" s="54" t="s">
        <v>56</v>
      </c>
      <c r="C18" s="23" t="s">
        <v>41</v>
      </c>
      <c r="D18" s="48" t="s">
        <v>26</v>
      </c>
      <c r="E18" s="24">
        <v>45512</v>
      </c>
      <c r="F18" s="25" t="s">
        <v>58</v>
      </c>
      <c r="G18" s="26">
        <v>70825</v>
      </c>
      <c r="H18" s="27"/>
      <c r="I18" s="28"/>
      <c r="J18" s="28">
        <f t="shared" si="1"/>
        <v>70825</v>
      </c>
      <c r="K18" s="29">
        <f t="shared" si="0"/>
        <v>23974.262500000001</v>
      </c>
      <c r="L18" s="29">
        <v>495</v>
      </c>
      <c r="M18" s="29">
        <f t="shared" si="2"/>
        <v>1026.9625000000001</v>
      </c>
      <c r="N18" s="29">
        <v>187</v>
      </c>
      <c r="O18" s="29">
        <f>161.29*26</f>
        <v>4193.54</v>
      </c>
      <c r="P18" s="29">
        <f t="shared" si="7"/>
        <v>600.34</v>
      </c>
      <c r="Q18" s="29">
        <f t="shared" si="3"/>
        <v>30477.105000000003</v>
      </c>
      <c r="R18" s="29">
        <f t="shared" si="4"/>
        <v>131779.21</v>
      </c>
      <c r="S18" s="11">
        <f t="shared" si="5"/>
        <v>17706.25</v>
      </c>
      <c r="T18" s="29">
        <f t="shared" si="6"/>
        <v>7619.2762500000008</v>
      </c>
      <c r="U18" s="49" t="s">
        <v>48</v>
      </c>
      <c r="V18" s="51"/>
    </row>
    <row r="19" spans="1:22" x14ac:dyDescent="0.3">
      <c r="A19" s="21">
        <v>27514</v>
      </c>
      <c r="B19" s="54" t="s">
        <v>43</v>
      </c>
      <c r="C19" s="23" t="s">
        <v>45</v>
      </c>
      <c r="D19" s="48" t="s">
        <v>59</v>
      </c>
      <c r="E19" s="24">
        <v>45600</v>
      </c>
      <c r="F19" s="25" t="s">
        <v>46</v>
      </c>
      <c r="G19" s="26">
        <v>54918</v>
      </c>
      <c r="H19" s="27"/>
      <c r="I19" s="28"/>
      <c r="J19" s="28">
        <f t="shared" si="1"/>
        <v>54918</v>
      </c>
      <c r="K19" s="29">
        <f t="shared" si="0"/>
        <v>18589.743000000002</v>
      </c>
      <c r="L19" s="29">
        <v>495</v>
      </c>
      <c r="M19" s="29">
        <f t="shared" si="2"/>
        <v>796.31100000000004</v>
      </c>
      <c r="N19" s="29">
        <v>187</v>
      </c>
      <c r="O19" s="29">
        <f>161.29*26</f>
        <v>4193.54</v>
      </c>
      <c r="P19" s="29">
        <f t="shared" si="7"/>
        <v>600.34</v>
      </c>
      <c r="Q19" s="29">
        <f t="shared" si="3"/>
        <v>24861.934000000005</v>
      </c>
      <c r="R19" s="29">
        <f t="shared" si="4"/>
        <v>104641.868</v>
      </c>
      <c r="S19" s="11">
        <f t="shared" si="5"/>
        <v>13729.499999999998</v>
      </c>
      <c r="T19" s="29">
        <f t="shared" si="6"/>
        <v>6215.4835000000012</v>
      </c>
      <c r="U19" s="49" t="s">
        <v>48</v>
      </c>
      <c r="V19" s="50">
        <v>46133</v>
      </c>
    </row>
    <row r="20" spans="1:22" x14ac:dyDescent="0.3">
      <c r="A20" s="21">
        <v>5042</v>
      </c>
      <c r="B20" s="54" t="s">
        <v>44</v>
      </c>
      <c r="C20" s="23" t="s">
        <v>62</v>
      </c>
      <c r="D20" s="22" t="s">
        <v>23</v>
      </c>
      <c r="E20" s="24">
        <v>45810</v>
      </c>
      <c r="F20" s="25" t="s">
        <v>63</v>
      </c>
      <c r="G20" s="26">
        <v>60875</v>
      </c>
      <c r="H20" s="27"/>
      <c r="I20" s="28"/>
      <c r="J20" s="28">
        <f t="shared" si="1"/>
        <v>60875</v>
      </c>
      <c r="K20" s="29">
        <f t="shared" si="0"/>
        <v>20606.1875</v>
      </c>
      <c r="L20" s="29">
        <v>495</v>
      </c>
      <c r="M20" s="29">
        <f t="shared" si="2"/>
        <v>882.6875</v>
      </c>
      <c r="N20" s="29">
        <v>187</v>
      </c>
      <c r="O20" s="29">
        <f>161.29*26</f>
        <v>4193.54</v>
      </c>
      <c r="P20" s="29">
        <f t="shared" si="7"/>
        <v>600.34</v>
      </c>
      <c r="Q20" s="29">
        <f t="shared" si="3"/>
        <v>26964.755000000001</v>
      </c>
      <c r="R20" s="29">
        <f t="shared" si="4"/>
        <v>114804.51</v>
      </c>
      <c r="S20" s="29">
        <f t="shared" si="5"/>
        <v>15218.75</v>
      </c>
      <c r="T20" s="29">
        <f t="shared" si="6"/>
        <v>6741.1887500000003</v>
      </c>
      <c r="U20" s="49" t="s">
        <v>48</v>
      </c>
      <c r="V20" s="50">
        <v>46343</v>
      </c>
    </row>
    <row r="21" spans="1:22" x14ac:dyDescent="0.3">
      <c r="A21" s="21">
        <v>59868</v>
      </c>
      <c r="B21" s="54" t="s">
        <v>43</v>
      </c>
      <c r="C21" s="23" t="s">
        <v>64</v>
      </c>
      <c r="D21" s="22" t="s">
        <v>72</v>
      </c>
      <c r="E21" s="24">
        <v>45810</v>
      </c>
      <c r="F21" s="25" t="s">
        <v>30</v>
      </c>
      <c r="G21" s="26">
        <v>49731</v>
      </c>
      <c r="H21" s="27"/>
      <c r="I21" s="28"/>
      <c r="J21" s="28">
        <f t="shared" si="1"/>
        <v>49731</v>
      </c>
      <c r="K21" s="29">
        <f t="shared" si="0"/>
        <v>16833.943500000001</v>
      </c>
      <c r="L21" s="29">
        <v>495</v>
      </c>
      <c r="M21" s="29">
        <f t="shared" si="2"/>
        <v>721.09950000000003</v>
      </c>
      <c r="N21" s="29">
        <v>187</v>
      </c>
      <c r="O21" s="29">
        <f>161.29*26</f>
        <v>4193.54</v>
      </c>
      <c r="P21" s="29">
        <f t="shared" si="7"/>
        <v>600.34</v>
      </c>
      <c r="Q21" s="29">
        <f t="shared" si="3"/>
        <v>23030.923000000003</v>
      </c>
      <c r="R21" s="29">
        <f t="shared" si="4"/>
        <v>95792.84599999999</v>
      </c>
      <c r="S21" s="29">
        <f t="shared" si="5"/>
        <v>12432.75</v>
      </c>
      <c r="T21" s="29">
        <f t="shared" si="6"/>
        <v>5757.7307500000006</v>
      </c>
      <c r="U21" s="49" t="s">
        <v>48</v>
      </c>
      <c r="V21" s="50">
        <v>46343</v>
      </c>
    </row>
    <row r="22" spans="1:22" x14ac:dyDescent="0.3">
      <c r="A22" s="21"/>
      <c r="B22" s="22"/>
      <c r="C22" s="23"/>
      <c r="D22" s="22"/>
      <c r="E22" s="24"/>
      <c r="F22" s="25"/>
      <c r="G22" s="26"/>
      <c r="H22" s="27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2" x14ac:dyDescent="0.3">
      <c r="A23" s="21"/>
      <c r="B23" s="22"/>
      <c r="C23" s="23"/>
      <c r="D23" s="22"/>
      <c r="E23" s="24"/>
      <c r="F23" s="25"/>
      <c r="G23" s="26"/>
      <c r="H23" s="27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2" x14ac:dyDescent="0.3">
      <c r="A24" s="21"/>
      <c r="B24" s="22"/>
      <c r="C24" s="23"/>
      <c r="D24" s="22"/>
      <c r="E24" s="24"/>
      <c r="F24" s="25"/>
      <c r="G24" s="26"/>
      <c r="H24" s="27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2" ht="19.5" thickBot="1" x14ac:dyDescent="0.35">
      <c r="A25" s="30"/>
      <c r="B25" s="31"/>
      <c r="C25" s="32"/>
      <c r="D25" s="31"/>
      <c r="E25" s="33"/>
      <c r="F25" s="34"/>
      <c r="G25" s="35"/>
      <c r="H25" s="36"/>
      <c r="I25" s="37"/>
      <c r="J25" s="37"/>
      <c r="K25" s="38"/>
      <c r="L25" s="38"/>
      <c r="M25" s="38"/>
      <c r="N25" s="38"/>
      <c r="O25" s="38"/>
      <c r="P25" s="38"/>
      <c r="Q25" s="38"/>
      <c r="R25" s="39" t="s">
        <v>18</v>
      </c>
      <c r="S25" s="39">
        <f>SUM(S8:S24)</f>
        <v>207840.75</v>
      </c>
      <c r="T25" s="39">
        <f>SUM(T8:T24)</f>
        <v>104991.91475000001</v>
      </c>
    </row>
    <row r="26" spans="1:22" ht="19.5" thickTop="1" x14ac:dyDescent="0.3">
      <c r="B26" s="40" t="s">
        <v>42</v>
      </c>
      <c r="C26" s="55"/>
      <c r="D26" s="40"/>
      <c r="E26" s="41"/>
      <c r="F26" s="42"/>
      <c r="G26" s="43"/>
      <c r="H26" s="44"/>
      <c r="I26" s="45"/>
      <c r="J26" s="45"/>
      <c r="K26" s="46"/>
      <c r="L26" s="46"/>
      <c r="M26" s="46"/>
      <c r="N26" s="46"/>
      <c r="O26" s="46"/>
      <c r="P26" s="46"/>
      <c r="Q26" s="46"/>
      <c r="R26" s="46"/>
    </row>
    <row r="32" spans="1:22" x14ac:dyDescent="0.3">
      <c r="G32" s="1" t="s">
        <v>42</v>
      </c>
    </row>
  </sheetData>
  <pageMargins left="0" right="0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Q3 FY 2026</vt:lpstr>
      <vt:lpstr>Q1 FY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C. Badar</dc:creator>
  <cp:lastModifiedBy>Jennifer Arceo</cp:lastModifiedBy>
  <cp:lastPrinted>2026-02-20T03:15:36Z</cp:lastPrinted>
  <dcterms:created xsi:type="dcterms:W3CDTF">2024-10-14T22:07:52Z</dcterms:created>
  <dcterms:modified xsi:type="dcterms:W3CDTF">2026-08-20T05:19:40Z</dcterms:modified>
</cp:coreProperties>
</file>